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1er Quincena" sheetId="3" r:id="rId1"/>
  </sheets>
  <definedNames>
    <definedName name="_xlnm.Print_Area" localSheetId="0">'1er Quincena'!$A$1:$AC$85</definedName>
  </definedNames>
  <calcPr calcId="162913"/>
</workbook>
</file>

<file path=xl/calcChain.xml><?xml version="1.0" encoding="utf-8"?>
<calcChain xmlns="http://schemas.openxmlformats.org/spreadsheetml/2006/main">
  <c r="E73" i="3" l="1"/>
  <c r="E74" i="3" s="1"/>
  <c r="F74" i="3" s="1"/>
  <c r="F71" i="3"/>
  <c r="AB69" i="3"/>
  <c r="AA69" i="3"/>
  <c r="Z69" i="3"/>
  <c r="W69" i="3"/>
  <c r="V69" i="3"/>
  <c r="U69" i="3"/>
  <c r="S69" i="3"/>
  <c r="R69" i="3"/>
  <c r="Q69" i="3"/>
  <c r="O69" i="3"/>
  <c r="N69" i="3"/>
  <c r="H69" i="3"/>
  <c r="G69" i="3"/>
  <c r="E69" i="3"/>
  <c r="AC68" i="3"/>
  <c r="X68" i="3"/>
  <c r="P68" i="3"/>
  <c r="Y68" i="3" s="1"/>
  <c r="AC67" i="3"/>
  <c r="X67" i="3"/>
  <c r="P67" i="3"/>
  <c r="AC66" i="3"/>
  <c r="X66" i="3"/>
  <c r="P66" i="3"/>
  <c r="Y66" i="3" s="1"/>
  <c r="AC65" i="3"/>
  <c r="X65" i="3"/>
  <c r="P65" i="3"/>
  <c r="AC64" i="3"/>
  <c r="X64" i="3"/>
  <c r="P64" i="3"/>
  <c r="Y64" i="3" s="1"/>
  <c r="Z61" i="3"/>
  <c r="W61" i="3"/>
  <c r="U61" i="3"/>
  <c r="S61" i="3"/>
  <c r="R61" i="3"/>
  <c r="Q61" i="3"/>
  <c r="O61" i="3"/>
  <c r="N61" i="3"/>
  <c r="H61" i="3"/>
  <c r="G61" i="3"/>
  <c r="E61" i="3"/>
  <c r="AB60" i="3"/>
  <c r="AA60" i="3"/>
  <c r="V60" i="3"/>
  <c r="X60" i="3" s="1"/>
  <c r="P60" i="3"/>
  <c r="AB59" i="3"/>
  <c r="AA59" i="3"/>
  <c r="V59" i="3"/>
  <c r="X59" i="3" s="1"/>
  <c r="P59" i="3"/>
  <c r="AB58" i="3"/>
  <c r="AA58" i="3"/>
  <c r="Y58" i="3"/>
  <c r="V58" i="3"/>
  <c r="X58" i="3" s="1"/>
  <c r="P58" i="3"/>
  <c r="AB57" i="3"/>
  <c r="AA57" i="3"/>
  <c r="AC57" i="3" s="1"/>
  <c r="V57" i="3"/>
  <c r="X57" i="3" s="1"/>
  <c r="P57" i="3"/>
  <c r="AB56" i="3"/>
  <c r="AB61" i="3" s="1"/>
  <c r="AA56" i="3"/>
  <c r="V56" i="3"/>
  <c r="X56" i="3" s="1"/>
  <c r="P56" i="3"/>
  <c r="AC55" i="3"/>
  <c r="X55" i="3"/>
  <c r="P55" i="3"/>
  <c r="P61" i="3" s="1"/>
  <c r="Z52" i="3"/>
  <c r="U52" i="3"/>
  <c r="T52" i="3"/>
  <c r="S52" i="3"/>
  <c r="R52" i="3"/>
  <c r="Q52" i="3"/>
  <c r="O52" i="3"/>
  <c r="N52" i="3"/>
  <c r="M52" i="3"/>
  <c r="M71" i="3" s="1"/>
  <c r="L52" i="3"/>
  <c r="L71" i="3" s="1"/>
  <c r="K52" i="3"/>
  <c r="K71" i="3" s="1"/>
  <c r="J52" i="3"/>
  <c r="J71" i="3" s="1"/>
  <c r="I52" i="3"/>
  <c r="I71" i="3" s="1"/>
  <c r="H52" i="3"/>
  <c r="G52" i="3"/>
  <c r="AB51" i="3"/>
  <c r="AA51" i="3"/>
  <c r="V51" i="3"/>
  <c r="X51" i="3" s="1"/>
  <c r="P51" i="3"/>
  <c r="AB50" i="3"/>
  <c r="AA50" i="3"/>
  <c r="V50" i="3"/>
  <c r="X50" i="3" s="1"/>
  <c r="P50" i="3"/>
  <c r="AB49" i="3"/>
  <c r="AA49" i="3"/>
  <c r="V49" i="3"/>
  <c r="X49" i="3" s="1"/>
  <c r="P49" i="3"/>
  <c r="AB48" i="3"/>
  <c r="AA48" i="3"/>
  <c r="X48" i="3"/>
  <c r="V48" i="3"/>
  <c r="P48" i="3"/>
  <c r="Y48" i="3" s="1"/>
  <c r="AC47" i="3"/>
  <c r="X47" i="3"/>
  <c r="E47" i="3"/>
  <c r="P47" i="3" s="1"/>
  <c r="AB46" i="3"/>
  <c r="AA46" i="3"/>
  <c r="AC46" i="3" s="1"/>
  <c r="V46" i="3"/>
  <c r="X46" i="3" s="1"/>
  <c r="P46" i="3"/>
  <c r="Y46" i="3" s="1"/>
  <c r="AB45" i="3"/>
  <c r="AA45" i="3"/>
  <c r="AC45" i="3" s="1"/>
  <c r="V45" i="3"/>
  <c r="X45" i="3" s="1"/>
  <c r="P45" i="3"/>
  <c r="Y45" i="3" s="1"/>
  <c r="AB44" i="3"/>
  <c r="AA44" i="3"/>
  <c r="AC44" i="3" s="1"/>
  <c r="V44" i="3"/>
  <c r="X44" i="3" s="1"/>
  <c r="P44" i="3"/>
  <c r="AC43" i="3"/>
  <c r="X43" i="3"/>
  <c r="P43" i="3"/>
  <c r="Y43" i="3" s="1"/>
  <c r="E43" i="3"/>
  <c r="AB42" i="3"/>
  <c r="AA42" i="3"/>
  <c r="V42" i="3"/>
  <c r="X42" i="3" s="1"/>
  <c r="P42" i="3"/>
  <c r="AB41" i="3"/>
  <c r="AA41" i="3"/>
  <c r="V41" i="3"/>
  <c r="X41" i="3" s="1"/>
  <c r="P41" i="3"/>
  <c r="AB40" i="3"/>
  <c r="AA40" i="3"/>
  <c r="X40" i="3"/>
  <c r="V40" i="3"/>
  <c r="P40" i="3"/>
  <c r="Y40" i="3" s="1"/>
  <c r="AB39" i="3"/>
  <c r="AA39" i="3"/>
  <c r="AC39" i="3" s="1"/>
  <c r="V39" i="3"/>
  <c r="X39" i="3" s="1"/>
  <c r="P39" i="3"/>
  <c r="Y39" i="3" s="1"/>
  <c r="AB38" i="3"/>
  <c r="AA38" i="3"/>
  <c r="AC38" i="3" s="1"/>
  <c r="V38" i="3"/>
  <c r="X38" i="3" s="1"/>
  <c r="P38" i="3"/>
  <c r="AB37" i="3"/>
  <c r="AA37" i="3"/>
  <c r="V37" i="3"/>
  <c r="X37" i="3" s="1"/>
  <c r="P37" i="3"/>
  <c r="AB36" i="3"/>
  <c r="AA36" i="3"/>
  <c r="AC36" i="3" s="1"/>
  <c r="V36" i="3"/>
  <c r="V52" i="3" s="1"/>
  <c r="P36" i="3"/>
  <c r="Z32" i="3"/>
  <c r="U32" i="3"/>
  <c r="S32" i="3"/>
  <c r="R32" i="3"/>
  <c r="Q32" i="3"/>
  <c r="O32" i="3"/>
  <c r="N32" i="3"/>
  <c r="G32" i="3"/>
  <c r="E32" i="3"/>
  <c r="AB31" i="3"/>
  <c r="AA31" i="3"/>
  <c r="AC31" i="3" s="1"/>
  <c r="V31" i="3"/>
  <c r="X31" i="3" s="1"/>
  <c r="P31" i="3"/>
  <c r="AB30" i="3"/>
  <c r="AA30" i="3"/>
  <c r="AC30" i="3" s="1"/>
  <c r="V30" i="3"/>
  <c r="X30" i="3" s="1"/>
  <c r="P30" i="3"/>
  <c r="AB29" i="3"/>
  <c r="AA29" i="3"/>
  <c r="AC29" i="3" s="1"/>
  <c r="V29" i="3"/>
  <c r="X29" i="3" s="1"/>
  <c r="P29" i="3"/>
  <c r="AB28" i="3"/>
  <c r="AB32" i="3" s="1"/>
  <c r="AA28" i="3"/>
  <c r="AC28" i="3" s="1"/>
  <c r="AC32" i="3" s="1"/>
  <c r="V28" i="3"/>
  <c r="V32" i="3" s="1"/>
  <c r="P28" i="3"/>
  <c r="Z25" i="3"/>
  <c r="W25" i="3"/>
  <c r="U25" i="3"/>
  <c r="T25" i="3"/>
  <c r="T71" i="3" s="1"/>
  <c r="S25" i="3"/>
  <c r="R25" i="3"/>
  <c r="Q25" i="3"/>
  <c r="O25" i="3"/>
  <c r="N25" i="3"/>
  <c r="H25" i="3"/>
  <c r="G25" i="3"/>
  <c r="AB24" i="3"/>
  <c r="AA24" i="3"/>
  <c r="AC24" i="3" s="1"/>
  <c r="V24" i="3"/>
  <c r="X24" i="3" s="1"/>
  <c r="P24" i="3"/>
  <c r="AB23" i="3"/>
  <c r="AA23" i="3"/>
  <c r="AC23" i="3" s="1"/>
  <c r="V23" i="3"/>
  <c r="X23" i="3" s="1"/>
  <c r="P23" i="3"/>
  <c r="AB22" i="3"/>
  <c r="AA22" i="3"/>
  <c r="AC22" i="3" s="1"/>
  <c r="X22" i="3"/>
  <c r="V22" i="3"/>
  <c r="P22" i="3"/>
  <c r="Y22" i="3" s="1"/>
  <c r="AB21" i="3"/>
  <c r="AA21" i="3"/>
  <c r="AC21" i="3" s="1"/>
  <c r="X21" i="3"/>
  <c r="Y21" i="3" s="1"/>
  <c r="V21" i="3"/>
  <c r="P21" i="3"/>
  <c r="AC20" i="3"/>
  <c r="X20" i="3"/>
  <c r="E20" i="3"/>
  <c r="E25" i="3" s="1"/>
  <c r="AC19" i="3"/>
  <c r="X19" i="3"/>
  <c r="P19" i="3"/>
  <c r="Y19" i="3" s="1"/>
  <c r="AB18" i="3"/>
  <c r="AA18" i="3"/>
  <c r="AC18" i="3" s="1"/>
  <c r="X18" i="3"/>
  <c r="Y18" i="3" s="1"/>
  <c r="V18" i="3"/>
  <c r="P18" i="3"/>
  <c r="AB17" i="3"/>
  <c r="AA17" i="3"/>
  <c r="V17" i="3"/>
  <c r="X17" i="3" s="1"/>
  <c r="P17" i="3"/>
  <c r="AB16" i="3"/>
  <c r="AA16" i="3"/>
  <c r="AC16" i="3" s="1"/>
  <c r="V16" i="3"/>
  <c r="X16" i="3" s="1"/>
  <c r="P16" i="3"/>
  <c r="AB15" i="3"/>
  <c r="AA15" i="3"/>
  <c r="AC15" i="3" s="1"/>
  <c r="V15" i="3"/>
  <c r="X15" i="3" s="1"/>
  <c r="P15" i="3"/>
  <c r="AC14" i="3"/>
  <c r="P14" i="3"/>
  <c r="AB13" i="3"/>
  <c r="AA13" i="3"/>
  <c r="AC13" i="3" s="1"/>
  <c r="V13" i="3"/>
  <c r="X13" i="3" s="1"/>
  <c r="P13" i="3"/>
  <c r="AB12" i="3"/>
  <c r="AA12" i="3"/>
  <c r="AC12" i="3" s="1"/>
  <c r="V12" i="3"/>
  <c r="X12" i="3" s="1"/>
  <c r="P12" i="3"/>
  <c r="Z9" i="3"/>
  <c r="U9" i="3"/>
  <c r="U71" i="3" s="1"/>
  <c r="S9" i="3"/>
  <c r="R9" i="3"/>
  <c r="R71" i="3" s="1"/>
  <c r="Q9" i="3"/>
  <c r="O9" i="3"/>
  <c r="O71" i="3" s="1"/>
  <c r="N9" i="3"/>
  <c r="N71" i="3" s="1"/>
  <c r="G9" i="3"/>
  <c r="E9" i="3"/>
  <c r="AB8" i="3"/>
  <c r="AA8" i="3"/>
  <c r="AC8" i="3" s="1"/>
  <c r="X8" i="3"/>
  <c r="V8" i="3"/>
  <c r="P8" i="3"/>
  <c r="AB7" i="3"/>
  <c r="AA7" i="3"/>
  <c r="AA9" i="3" s="1"/>
  <c r="V7" i="3"/>
  <c r="V9" i="3" s="1"/>
  <c r="P7" i="3"/>
  <c r="P9" i="3" s="1"/>
  <c r="AC69" i="3" l="1"/>
  <c r="Y8" i="3"/>
  <c r="AB9" i="3"/>
  <c r="G71" i="3"/>
  <c r="Q71" i="3"/>
  <c r="S71" i="3"/>
  <c r="Z71" i="3"/>
  <c r="AB25" i="3"/>
  <c r="Y15" i="3"/>
  <c r="AC17" i="3"/>
  <c r="H71" i="3"/>
  <c r="W71" i="3"/>
  <c r="X28" i="3"/>
  <c r="X32" i="3" s="1"/>
  <c r="Y29" i="3"/>
  <c r="Y36" i="3"/>
  <c r="X36" i="3"/>
  <c r="X52" i="3" s="1"/>
  <c r="AB52" i="3"/>
  <c r="Y37" i="3"/>
  <c r="Y47" i="3"/>
  <c r="AC37" i="3"/>
  <c r="Y38" i="3"/>
  <c r="AC40" i="3"/>
  <c r="AC41" i="3"/>
  <c r="AC42" i="3"/>
  <c r="E52" i="3"/>
  <c r="Y44" i="3"/>
  <c r="AC48" i="3"/>
  <c r="AC49" i="3"/>
  <c r="AC50" i="3"/>
  <c r="AC51" i="3"/>
  <c r="AA61" i="3"/>
  <c r="Y57" i="3"/>
  <c r="AC58" i="3"/>
  <c r="AC59" i="3"/>
  <c r="AC60" i="3"/>
  <c r="X69" i="3"/>
  <c r="Y65" i="3"/>
  <c r="Y69" i="3" s="1"/>
  <c r="Y67" i="3"/>
  <c r="P25" i="3"/>
  <c r="Y13" i="3"/>
  <c r="Y49" i="3"/>
  <c r="Y50" i="3"/>
  <c r="Y51" i="3"/>
  <c r="X61" i="3"/>
  <c r="AC61" i="3"/>
  <c r="X25" i="3"/>
  <c r="Y12" i="3"/>
  <c r="E71" i="3"/>
  <c r="AC25" i="3"/>
  <c r="Y16" i="3"/>
  <c r="Y17" i="3"/>
  <c r="Y23" i="3"/>
  <c r="Y24" i="3"/>
  <c r="Y30" i="3"/>
  <c r="Y31" i="3"/>
  <c r="AC52" i="3"/>
  <c r="Y41" i="3"/>
  <c r="Y52" i="3" s="1"/>
  <c r="Y42" i="3"/>
  <c r="Y56" i="3"/>
  <c r="Y59" i="3"/>
  <c r="Y60" i="3"/>
  <c r="X7" i="3"/>
  <c r="X9" i="3" s="1"/>
  <c r="V25" i="3"/>
  <c r="V71" i="3" s="1"/>
  <c r="P32" i="3"/>
  <c r="AA52" i="3"/>
  <c r="V61" i="3"/>
  <c r="F73" i="3"/>
  <c r="F75" i="3" s="1"/>
  <c r="P20" i="3"/>
  <c r="Y20" i="3" s="1"/>
  <c r="AA25" i="3"/>
  <c r="AA71" i="3" s="1"/>
  <c r="AA32" i="3"/>
  <c r="Y55" i="3"/>
  <c r="Y61" i="3" s="1"/>
  <c r="AC56" i="3"/>
  <c r="P69" i="3"/>
  <c r="AC7" i="3"/>
  <c r="AC9" i="3" s="1"/>
  <c r="P52" i="3"/>
  <c r="P71" i="3" l="1"/>
  <c r="Y28" i="3"/>
  <c r="Y32" i="3" s="1"/>
  <c r="AB71" i="3"/>
  <c r="Y25" i="3"/>
  <c r="AC71" i="3"/>
  <c r="X71" i="3"/>
  <c r="Y7" i="3"/>
  <c r="Y9" i="3" s="1"/>
  <c r="Y71" i="3" l="1"/>
</calcChain>
</file>

<file path=xl/sharedStrings.xml><?xml version="1.0" encoding="utf-8"?>
<sst xmlns="http://schemas.openxmlformats.org/spreadsheetml/2006/main" count="196" uniqueCount="167">
  <si>
    <t>1RA  FEBRERO   2023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</si>
  <si>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</si>
  <si>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</si>
  <si>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</si>
  <si>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</si>
  <si>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</si>
  <si>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</si>
  <si>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</si>
  <si>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</si>
  <si>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</si>
  <si>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</si>
  <si>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</si>
  <si>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</si>
  <si>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</si>
  <si>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</si>
  <si>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</si>
  <si>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</si>
  <si>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</si>
  <si>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</si>
  <si>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>I.S.R.  A COMPENSAR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</si>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</sst>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12" fillId="0" borderId="0" xfId="0" applyNumberFormat="1" applyFont="1"/>
    <xf numFmtId="44" fontId="3" fillId="0" borderId="0" xfId="0" applyNumberFormat="1" applyFont="1" applyFill="1"/>
    <xf numFmtId="0" fontId="1" fillId="0" borderId="0" xfId="0" applyFont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" fontId="1" fillId="0" borderId="7" xfId="0" applyNumberFormat="1" applyFont="1" applyBorder="1"/>
    <xf numFmtId="4" fontId="3" fillId="0" borderId="7" xfId="0" applyNumberFormat="1" applyFont="1" applyBorder="1"/>
    <xf numFmtId="0" fontId="1" fillId="0" borderId="7" xfId="0" applyFont="1" applyBorder="1"/>
    <xf numFmtId="0" fontId="1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" fontId="1" fillId="0" borderId="7" xfId="0" applyNumberFormat="1" applyFont="1" applyFill="1" applyBorder="1"/>
    <xf numFmtId="0" fontId="1" fillId="0" borderId="7" xfId="0" applyFont="1" applyFill="1" applyBorder="1" applyAlignment="1">
      <alignment horizontal="center"/>
    </xf>
    <xf numFmtId="4" fontId="1" fillId="3" borderId="7" xfId="0" applyNumberFormat="1" applyFont="1" applyFill="1" applyBorder="1"/>
    <xf numFmtId="4" fontId="1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Fill="1" applyBorder="1"/>
    <xf numFmtId="2" fontId="1" fillId="6" borderId="7" xfId="0" applyNumberFormat="1" applyFont="1" applyFill="1" applyBorder="1"/>
    <xf numFmtId="44" fontId="1" fillId="0" borderId="7" xfId="0" applyNumberFormat="1" applyFont="1" applyFill="1" applyBorder="1"/>
    <xf numFmtId="0" fontId="0" fillId="0" borderId="7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44" fontId="12" fillId="7" borderId="7" xfId="1" applyFont="1" applyFill="1" applyBorder="1"/>
    <xf numFmtId="0" fontId="1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13" fillId="0" borderId="7" xfId="0" applyNumberFormat="1" applyFont="1" applyBorder="1"/>
    <xf numFmtId="0" fontId="0" fillId="0" borderId="7" xfId="0" applyFont="1" applyBorder="1" applyAlignment="1">
      <alignment wrapText="1"/>
    </xf>
    <xf numFmtId="4" fontId="10" fillId="0" borderId="7" xfId="1" applyNumberFormat="1" applyFont="1" applyFill="1" applyBorder="1" applyAlignment="1">
      <alignment horizontal="center"/>
    </xf>
    <xf numFmtId="4" fontId="1" fillId="0" borderId="7" xfId="1" applyNumberFormat="1" applyFont="1" applyFill="1" applyBorder="1"/>
    <xf numFmtId="4" fontId="9" fillId="0" borderId="7" xfId="0" applyNumberFormat="1" applyFont="1" applyFill="1" applyBorder="1"/>
    <xf numFmtId="2" fontId="1" fillId="0" borderId="7" xfId="0" applyNumberFormat="1" applyFont="1" applyFill="1" applyBorder="1"/>
    <xf numFmtId="0" fontId="1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0" fillId="0" borderId="7" xfId="0" applyNumberFormat="1" applyBorder="1"/>
    <xf numFmtId="0" fontId="0" fillId="0" borderId="7" xfId="0" applyBorder="1" applyAlignment="1">
      <alignment wrapText="1"/>
    </xf>
    <xf numFmtId="4" fontId="10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wrapText="1"/>
    </xf>
    <xf numFmtId="2" fontId="1" fillId="0" borderId="7" xfId="0" applyNumberFormat="1" applyFont="1" applyBorder="1"/>
    <xf numFmtId="44" fontId="1" fillId="4" borderId="7" xfId="0" applyNumberFormat="1" applyFont="1" applyFill="1" applyBorder="1"/>
    <xf numFmtId="4" fontId="1" fillId="6" borderId="7" xfId="0" applyNumberFormat="1" applyFont="1" applyFill="1" applyBorder="1"/>
    <xf numFmtId="4" fontId="9" fillId="8" borderId="7" xfId="0" applyNumberFormat="1" applyFont="1" applyFill="1" applyBorder="1"/>
    <xf numFmtId="4" fontId="1" fillId="9" borderId="7" xfId="0" applyNumberFormat="1" applyFont="1" applyFill="1" applyBorder="1"/>
    <xf numFmtId="4" fontId="14" fillId="5" borderId="7" xfId="0" applyNumberFormat="1" applyFont="1" applyFill="1" applyBorder="1"/>
    <xf numFmtId="4" fontId="13" fillId="0" borderId="7" xfId="0" applyNumberFormat="1" applyFont="1" applyFill="1" applyBorder="1"/>
    <xf numFmtId="4" fontId="15" fillId="0" borderId="7" xfId="1" applyNumberFormat="1" applyFont="1" applyBorder="1"/>
    <xf numFmtId="4" fontId="4" fillId="0" borderId="7" xfId="1" applyNumberFormat="1" applyFont="1" applyBorder="1"/>
    <xf numFmtId="44" fontId="15" fillId="0" borderId="7" xfId="1" applyFont="1" applyBorder="1"/>
    <xf numFmtId="0" fontId="8" fillId="0" borderId="7" xfId="0" applyFont="1" applyBorder="1"/>
    <xf numFmtId="0" fontId="11" fillId="0" borderId="7" xfId="0" applyFont="1" applyBorder="1"/>
    <xf numFmtId="0" fontId="2" fillId="0" borderId="7" xfId="0" applyFont="1" applyBorder="1"/>
    <xf numFmtId="0" fontId="13" fillId="0" borderId="7" xfId="0" applyFont="1" applyBorder="1"/>
    <xf numFmtId="0" fontId="12" fillId="0" borderId="7" xfId="0" applyFont="1" applyBorder="1" applyAlignment="1">
      <alignment horizontal="right"/>
    </xf>
    <xf numFmtId="4" fontId="12" fillId="10" borderId="7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topLeftCell="F1" workbookViewId="0">
      <selection sqref="A1:AC85"/>
    </sheetView>
  </sheetViews>
  <sheetFormatPr baseColWidth="10" defaultRowHeight="15" x14ac:dyDescent="0.25"/>
  <cols>
    <col min="1" max="1" width="4.42578125" customWidth="1"/>
    <col min="3" max="3" width="28.42578125" customWidth="1"/>
    <col min="4" max="4" width="18.7109375" customWidth="1"/>
    <col min="5" max="5" width="21.42578125" customWidth="1"/>
    <col min="7" max="7" width="19.140625" hidden="1" customWidth="1"/>
    <col min="9" max="13" width="0" hidden="1" customWidth="1"/>
    <col min="15" max="15" width="0" hidden="1" customWidth="1"/>
    <col min="16" max="16" width="18.42578125" customWidth="1"/>
    <col min="19" max="19" width="19.7109375" customWidth="1"/>
    <col min="22" max="22" width="16.42578125" hidden="1" customWidth="1"/>
    <col min="23" max="23" width="0" hidden="1" customWidth="1"/>
    <col min="24" max="24" width="20" customWidth="1"/>
    <col min="25" max="25" width="18.7109375" hidden="1" customWidth="1"/>
    <col min="26" max="26" width="16.140625" customWidth="1"/>
    <col min="27" max="27" width="17.42578125" hidden="1" customWidth="1"/>
    <col min="28" max="28" width="19.7109375" hidden="1" customWidth="1"/>
    <col min="29" max="29" width="14.42578125" customWidth="1"/>
  </cols>
  <sheetData>
    <row r="1" spans="1:2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1"/>
      <c r="AA3" s="1"/>
      <c r="AB3" s="1"/>
      <c r="AC3" s="1"/>
    </row>
    <row r="4" spans="1:29" ht="18.75" x14ac:dyDescent="0.25">
      <c r="A4" s="1"/>
      <c r="B4" s="75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5"/>
      <c r="Y4" s="75"/>
      <c r="Z4" s="75"/>
      <c r="AA4" s="75"/>
      <c r="AB4" s="75"/>
      <c r="AC4" s="75"/>
    </row>
    <row r="5" spans="1:29" ht="56.25" x14ac:dyDescent="0.25">
      <c r="A5" s="5"/>
      <c r="B5" s="21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22" t="s">
        <v>21</v>
      </c>
      <c r="W5" s="23" t="s">
        <v>22</v>
      </c>
      <c r="X5" s="14" t="s">
        <v>23</v>
      </c>
      <c r="Y5" s="24" t="s">
        <v>24</v>
      </c>
      <c r="Z5" s="12" t="s">
        <v>25</v>
      </c>
      <c r="AA5" s="12" t="s">
        <v>26</v>
      </c>
      <c r="AB5" s="7" t="s">
        <v>27</v>
      </c>
      <c r="AC5" s="7" t="s">
        <v>28</v>
      </c>
    </row>
    <row r="6" spans="1:29" ht="15.75" x14ac:dyDescent="0.25">
      <c r="A6" s="1"/>
      <c r="B6" s="69" t="s">
        <v>29</v>
      </c>
      <c r="C6" s="69" t="s">
        <v>30</v>
      </c>
      <c r="D6" s="6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8"/>
      <c r="AA6" s="28"/>
      <c r="AB6" s="28"/>
      <c r="AC6" s="28"/>
    </row>
    <row r="7" spans="1:29" ht="33" x14ac:dyDescent="0.35">
      <c r="A7" s="15"/>
      <c r="B7" s="29" t="s">
        <v>31</v>
      </c>
      <c r="C7" s="30" t="s">
        <v>32</v>
      </c>
      <c r="D7" s="29" t="s">
        <v>33</v>
      </c>
      <c r="E7" s="31">
        <v>24148.799999999999</v>
      </c>
      <c r="F7" s="32">
        <v>15</v>
      </c>
      <c r="G7" s="33">
        <v>5000</v>
      </c>
      <c r="H7" s="31"/>
      <c r="I7" s="31"/>
      <c r="J7" s="31"/>
      <c r="K7" s="31"/>
      <c r="L7" s="31"/>
      <c r="M7" s="31"/>
      <c r="N7" s="31"/>
      <c r="O7" s="31"/>
      <c r="P7" s="31">
        <f>E7+-N7</f>
        <v>24148.799999999999</v>
      </c>
      <c r="Q7" s="31">
        <v>0</v>
      </c>
      <c r="R7" s="31"/>
      <c r="S7" s="31">
        <v>4523.8599999999997</v>
      </c>
      <c r="T7" s="31"/>
      <c r="U7" s="31">
        <v>-0.17</v>
      </c>
      <c r="V7" s="34">
        <f>ROUND(E7*0.115,2)</f>
        <v>2777.11</v>
      </c>
      <c r="W7" s="31"/>
      <c r="X7" s="31">
        <f>SUM(S7:V7)+G7</f>
        <v>12300.8</v>
      </c>
      <c r="Y7" s="35">
        <f>P7-X7</f>
        <v>11848</v>
      </c>
      <c r="Z7" s="36">
        <v>846.36</v>
      </c>
      <c r="AA7" s="31">
        <f>ROUND(+E7*17.5%,2)+ROUND(E7*3%,2)</f>
        <v>4950.5</v>
      </c>
      <c r="AB7" s="37">
        <f>ROUND(+E7*2%,2)</f>
        <v>482.98</v>
      </c>
      <c r="AC7" s="38">
        <f>SUM(Z7:AB7)</f>
        <v>6279.84</v>
      </c>
    </row>
    <row r="8" spans="1:29" ht="31.5" x14ac:dyDescent="0.35">
      <c r="A8" s="15"/>
      <c r="B8" s="39" t="s">
        <v>34</v>
      </c>
      <c r="C8" s="30" t="s">
        <v>35</v>
      </c>
      <c r="D8" s="29" t="s">
        <v>36</v>
      </c>
      <c r="E8" s="31">
        <v>6955</v>
      </c>
      <c r="F8" s="32">
        <v>15</v>
      </c>
      <c r="G8" s="31"/>
      <c r="H8" s="31"/>
      <c r="I8" s="31"/>
      <c r="J8" s="31"/>
      <c r="K8" s="31"/>
      <c r="L8" s="31"/>
      <c r="M8" s="31"/>
      <c r="N8" s="40">
        <v>4.42</v>
      </c>
      <c r="O8" s="31"/>
      <c r="P8" s="31">
        <f>E8+-N8</f>
        <v>6950.58</v>
      </c>
      <c r="Q8" s="31">
        <v>0</v>
      </c>
      <c r="R8" s="31"/>
      <c r="S8" s="31">
        <v>686.2</v>
      </c>
      <c r="T8" s="31"/>
      <c r="U8" s="31">
        <v>-0.05</v>
      </c>
      <c r="V8" s="34">
        <f>ROUND(E8*0.115,2)</f>
        <v>799.83</v>
      </c>
      <c r="W8" s="31"/>
      <c r="X8" s="31">
        <f>SUM(S8:V8)+G8</f>
        <v>1485.98</v>
      </c>
      <c r="Y8" s="35">
        <f>P8-X8</f>
        <v>5464.6</v>
      </c>
      <c r="Z8" s="36">
        <v>408.17</v>
      </c>
      <c r="AA8" s="31">
        <f>ROUND(+E8*17.5%,2)+ROUND(E8*3%,2)</f>
        <v>1425.7800000000002</v>
      </c>
      <c r="AB8" s="37">
        <f>ROUND(+E8*2%,2)</f>
        <v>139.1</v>
      </c>
      <c r="AC8" s="38">
        <f>SUM(Z8:AB8)</f>
        <v>1973.0500000000002</v>
      </c>
    </row>
    <row r="9" spans="1:29" ht="35.25" x14ac:dyDescent="0.3">
      <c r="A9" s="1"/>
      <c r="B9" s="41" t="s">
        <v>37</v>
      </c>
      <c r="C9" s="42"/>
      <c r="D9" s="43"/>
      <c r="E9" s="44">
        <f>SUM(E7:E8)</f>
        <v>31103.8</v>
      </c>
      <c r="F9" s="44"/>
      <c r="G9" s="44">
        <f>+G8+G7</f>
        <v>5000</v>
      </c>
      <c r="H9" s="44"/>
      <c r="I9" s="44"/>
      <c r="J9" s="44"/>
      <c r="K9" s="44"/>
      <c r="L9" s="44"/>
      <c r="M9" s="44"/>
      <c r="N9" s="44">
        <f>SUM(N7:N8)</f>
        <v>4.42</v>
      </c>
      <c r="O9" s="44">
        <f>SUM(O7:O8)</f>
        <v>0</v>
      </c>
      <c r="P9" s="44">
        <f>SUM(P7:P8)</f>
        <v>31099.379999999997</v>
      </c>
      <c r="Q9" s="44">
        <f t="shared" ref="Q9:AC9" si="0">SUM(Q7:Q8)</f>
        <v>0</v>
      </c>
      <c r="R9" s="44">
        <f t="shared" si="0"/>
        <v>0</v>
      </c>
      <c r="S9" s="44">
        <f t="shared" si="0"/>
        <v>5210.0599999999995</v>
      </c>
      <c r="T9" s="44"/>
      <c r="U9" s="44">
        <f t="shared" si="0"/>
        <v>-0.22000000000000003</v>
      </c>
      <c r="V9" s="44">
        <f>SUM(V7:V8)</f>
        <v>3576.94</v>
      </c>
      <c r="W9" s="44"/>
      <c r="X9" s="44">
        <f t="shared" si="0"/>
        <v>13786.779999999999</v>
      </c>
      <c r="Y9" s="44">
        <f>SUM(Y7:Y8)</f>
        <v>17312.599999999999</v>
      </c>
      <c r="Z9" s="44">
        <f t="shared" si="0"/>
        <v>1254.53</v>
      </c>
      <c r="AA9" s="44">
        <f t="shared" si="0"/>
        <v>6376.2800000000007</v>
      </c>
      <c r="AB9" s="44">
        <f t="shared" si="0"/>
        <v>622.08000000000004</v>
      </c>
      <c r="AC9" s="44">
        <f t="shared" si="0"/>
        <v>8252.89</v>
      </c>
    </row>
    <row r="10" spans="1:29" ht="18.75" x14ac:dyDescent="0.3">
      <c r="A10" s="1"/>
      <c r="B10" s="45"/>
      <c r="C10" s="46"/>
      <c r="D10" s="4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7"/>
      <c r="Z10" s="28"/>
      <c r="AA10" s="28"/>
      <c r="AB10" s="28"/>
      <c r="AC10" s="28"/>
    </row>
    <row r="11" spans="1:29" ht="32.25" x14ac:dyDescent="0.3">
      <c r="A11" s="1"/>
      <c r="B11" s="25" t="s">
        <v>38</v>
      </c>
      <c r="C11" s="42" t="s">
        <v>39</v>
      </c>
      <c r="D11" s="4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7"/>
      <c r="Z11" s="28"/>
      <c r="AA11" s="28"/>
      <c r="AB11" s="28"/>
      <c r="AC11" s="28"/>
    </row>
    <row r="12" spans="1:29" ht="33" x14ac:dyDescent="0.35">
      <c r="A12" s="15"/>
      <c r="B12" s="29" t="s">
        <v>40</v>
      </c>
      <c r="C12" s="30" t="s">
        <v>41</v>
      </c>
      <c r="D12" s="39" t="s">
        <v>42</v>
      </c>
      <c r="E12" s="31">
        <v>14250</v>
      </c>
      <c r="F12" s="32">
        <v>15</v>
      </c>
      <c r="G12" s="33">
        <v>2858</v>
      </c>
      <c r="H12" s="31"/>
      <c r="I12" s="31"/>
      <c r="J12" s="31"/>
      <c r="K12" s="31"/>
      <c r="L12" s="31"/>
      <c r="M12" s="31"/>
      <c r="N12" s="31"/>
      <c r="O12" s="31"/>
      <c r="P12" s="31">
        <f>E12+-N12</f>
        <v>14250</v>
      </c>
      <c r="Q12" s="31">
        <v>0</v>
      </c>
      <c r="R12" s="31"/>
      <c r="S12" s="31">
        <v>2220.7800000000002</v>
      </c>
      <c r="T12" s="31"/>
      <c r="U12" s="31">
        <v>7.0000000000000007E-2</v>
      </c>
      <c r="V12" s="34">
        <f>ROUND(E12*0.115,2)</f>
        <v>1638.75</v>
      </c>
      <c r="W12" s="31"/>
      <c r="X12" s="31">
        <f>SUM(S12:V12)+G12</f>
        <v>6717.6</v>
      </c>
      <c r="Y12" s="35">
        <f>P12-X12</f>
        <v>7532.4</v>
      </c>
      <c r="Z12" s="36">
        <v>594.09</v>
      </c>
      <c r="AA12" s="31">
        <f>ROUND(+E12*17.5%,2)+ROUND(E12*3%,2)</f>
        <v>2921.25</v>
      </c>
      <c r="AB12" s="37">
        <f>ROUND(+E12*2%,2)</f>
        <v>285</v>
      </c>
      <c r="AC12" s="38">
        <f t="shared" ref="AC12:AC24" si="1">SUM(Z12:AB12)</f>
        <v>3800.34</v>
      </c>
    </row>
    <row r="13" spans="1:29" ht="21" x14ac:dyDescent="0.35">
      <c r="A13" s="1"/>
      <c r="B13" s="48" t="s">
        <v>43</v>
      </c>
      <c r="C13" s="30" t="s">
        <v>44</v>
      </c>
      <c r="D13" s="48" t="s">
        <v>45</v>
      </c>
      <c r="E13" s="31">
        <v>12500</v>
      </c>
      <c r="F13" s="32">
        <v>15</v>
      </c>
      <c r="G13" s="31"/>
      <c r="H13" s="31"/>
      <c r="I13" s="31"/>
      <c r="J13" s="31"/>
      <c r="K13" s="31"/>
      <c r="L13" s="31"/>
      <c r="M13" s="31"/>
      <c r="N13" s="49">
        <v>1.98</v>
      </c>
      <c r="O13" s="50"/>
      <c r="P13" s="31">
        <f t="shared" ref="P13:P24" si="2">E13+-N13</f>
        <v>12498.02</v>
      </c>
      <c r="Q13" s="31">
        <v>0</v>
      </c>
      <c r="R13" s="31"/>
      <c r="S13" s="31">
        <v>1846.96</v>
      </c>
      <c r="T13" s="31"/>
      <c r="U13" s="31">
        <v>0.16</v>
      </c>
      <c r="V13" s="34">
        <f>ROUND(E13*0.115,2)</f>
        <v>1437.5</v>
      </c>
      <c r="W13" s="31"/>
      <c r="X13" s="31">
        <f>SUM(S13:V13)+G13</f>
        <v>3284.62</v>
      </c>
      <c r="Y13" s="35">
        <f>P13-X13</f>
        <v>9213.4000000000015</v>
      </c>
      <c r="Z13" s="36">
        <v>549.49</v>
      </c>
      <c r="AA13" s="31">
        <f>ROUND(+E13*17.5%,2)+ROUND(E13*3%,2)</f>
        <v>2562.5</v>
      </c>
      <c r="AB13" s="37">
        <f>ROUND(+E13*2%,2)</f>
        <v>250</v>
      </c>
      <c r="AC13" s="38">
        <f t="shared" si="1"/>
        <v>3361.99</v>
      </c>
    </row>
    <row r="14" spans="1:29" ht="21" x14ac:dyDescent="0.35">
      <c r="A14" s="15"/>
      <c r="B14" s="29" t="s">
        <v>43</v>
      </c>
      <c r="C14" s="30" t="s">
        <v>46</v>
      </c>
      <c r="D14" s="29" t="s">
        <v>47</v>
      </c>
      <c r="E14" s="31"/>
      <c r="F14" s="32"/>
      <c r="G14" s="31"/>
      <c r="H14" s="31"/>
      <c r="I14" s="31"/>
      <c r="J14" s="31"/>
      <c r="K14" s="31"/>
      <c r="L14" s="31"/>
      <c r="M14" s="31"/>
      <c r="N14" s="49"/>
      <c r="O14" s="50"/>
      <c r="P14" s="31">
        <f t="shared" si="2"/>
        <v>0</v>
      </c>
      <c r="Q14" s="31"/>
      <c r="R14" s="31"/>
      <c r="S14" s="31"/>
      <c r="T14" s="31"/>
      <c r="U14" s="31"/>
      <c r="V14" s="31"/>
      <c r="W14" s="31"/>
      <c r="X14" s="31"/>
      <c r="Y14" s="51"/>
      <c r="Z14" s="36"/>
      <c r="AA14" s="31"/>
      <c r="AB14" s="52"/>
      <c r="AC14" s="38">
        <f t="shared" si="1"/>
        <v>0</v>
      </c>
    </row>
    <row r="15" spans="1:29" ht="46.5" x14ac:dyDescent="0.35">
      <c r="A15" s="15"/>
      <c r="B15" s="29" t="s">
        <v>48</v>
      </c>
      <c r="C15" s="30" t="s">
        <v>49</v>
      </c>
      <c r="D15" s="39" t="s">
        <v>50</v>
      </c>
      <c r="E15" s="31">
        <v>9525</v>
      </c>
      <c r="F15" s="32">
        <v>15</v>
      </c>
      <c r="G15" s="33">
        <v>2000</v>
      </c>
      <c r="H15" s="31"/>
      <c r="I15" s="31"/>
      <c r="J15" s="31"/>
      <c r="K15" s="31"/>
      <c r="L15" s="31"/>
      <c r="M15" s="31"/>
      <c r="N15" s="49">
        <v>18.14</v>
      </c>
      <c r="O15" s="50"/>
      <c r="P15" s="31">
        <f t="shared" si="2"/>
        <v>9506.86</v>
      </c>
      <c r="Q15" s="31">
        <v>0</v>
      </c>
      <c r="R15" s="31"/>
      <c r="S15" s="31">
        <v>1211.52</v>
      </c>
      <c r="T15" s="31"/>
      <c r="U15" s="31">
        <v>-0.04</v>
      </c>
      <c r="V15" s="34">
        <f t="shared" ref="V15:V24" si="3">ROUND(E15*0.115,2)</f>
        <v>1095.3800000000001</v>
      </c>
      <c r="W15" s="31"/>
      <c r="X15" s="31">
        <f t="shared" ref="X15:X22" si="4">SUM(S15:V15)+G15</f>
        <v>4306.8600000000006</v>
      </c>
      <c r="Y15" s="35">
        <f t="shared" ref="Y15:Y24" si="5">P15-X15</f>
        <v>5200</v>
      </c>
      <c r="Z15" s="36">
        <v>473.67</v>
      </c>
      <c r="AA15" s="31">
        <f t="shared" ref="AA15:AA24" si="6">ROUND(+E15*17.5%,2)+ROUND(E15*3%,2)</f>
        <v>1952.63</v>
      </c>
      <c r="AB15" s="37">
        <f t="shared" ref="AB15:AB24" si="7">ROUND(+E15*2%,2)</f>
        <v>190.5</v>
      </c>
      <c r="AC15" s="38">
        <f t="shared" si="1"/>
        <v>2616.8000000000002</v>
      </c>
    </row>
    <row r="16" spans="1:29" ht="33" x14ac:dyDescent="0.35">
      <c r="A16" s="1"/>
      <c r="B16" s="45" t="s">
        <v>51</v>
      </c>
      <c r="C16" s="46" t="s">
        <v>52</v>
      </c>
      <c r="D16" s="45" t="s">
        <v>53</v>
      </c>
      <c r="E16" s="26">
        <v>5717.23</v>
      </c>
      <c r="F16" s="53">
        <v>15</v>
      </c>
      <c r="G16" s="33">
        <v>2576</v>
      </c>
      <c r="H16" s="26"/>
      <c r="I16" s="26"/>
      <c r="J16" s="26"/>
      <c r="K16" s="26"/>
      <c r="L16" s="26"/>
      <c r="M16" s="26"/>
      <c r="N16" s="54"/>
      <c r="O16" s="26"/>
      <c r="P16" s="31">
        <f t="shared" si="2"/>
        <v>5717.23</v>
      </c>
      <c r="Q16" s="26">
        <v>0</v>
      </c>
      <c r="R16" s="26"/>
      <c r="S16" s="26">
        <v>477.17</v>
      </c>
      <c r="T16" s="26">
        <v>-64.33</v>
      </c>
      <c r="U16" s="26">
        <v>0.11</v>
      </c>
      <c r="V16" s="34">
        <f t="shared" si="3"/>
        <v>657.48</v>
      </c>
      <c r="W16" s="31"/>
      <c r="X16" s="26">
        <f t="shared" si="4"/>
        <v>3646.4300000000003</v>
      </c>
      <c r="Y16" s="35">
        <f t="shared" si="5"/>
        <v>2070.7999999999993</v>
      </c>
      <c r="Z16" s="55">
        <v>376.63</v>
      </c>
      <c r="AA16" s="26">
        <f t="shared" si="6"/>
        <v>1172.04</v>
      </c>
      <c r="AB16" s="37">
        <f t="shared" si="7"/>
        <v>114.34</v>
      </c>
      <c r="AC16" s="38">
        <f t="shared" si="1"/>
        <v>1663.01</v>
      </c>
    </row>
    <row r="17" spans="1:29" ht="31.5" x14ac:dyDescent="0.35">
      <c r="A17" s="1"/>
      <c r="B17" s="56" t="s">
        <v>54</v>
      </c>
      <c r="C17" s="46" t="s">
        <v>55</v>
      </c>
      <c r="D17" s="56" t="s">
        <v>56</v>
      </c>
      <c r="E17" s="26">
        <v>5717.23</v>
      </c>
      <c r="F17" s="53">
        <v>15</v>
      </c>
      <c r="G17" s="33">
        <v>442.21</v>
      </c>
      <c r="H17" s="26"/>
      <c r="I17" s="26"/>
      <c r="J17" s="26"/>
      <c r="K17" s="26"/>
      <c r="L17" s="26"/>
      <c r="M17" s="26"/>
      <c r="N17" s="57"/>
      <c r="O17" s="26"/>
      <c r="P17" s="31">
        <f t="shared" si="2"/>
        <v>5717.23</v>
      </c>
      <c r="Q17" s="26"/>
      <c r="R17" s="26"/>
      <c r="S17" s="26">
        <v>477.17</v>
      </c>
      <c r="T17" s="26"/>
      <c r="U17" s="26">
        <v>-0.03</v>
      </c>
      <c r="V17" s="34">
        <f t="shared" si="3"/>
        <v>657.48</v>
      </c>
      <c r="W17" s="31"/>
      <c r="X17" s="26">
        <f t="shared" si="4"/>
        <v>1576.8300000000002</v>
      </c>
      <c r="Y17" s="35">
        <f t="shared" si="5"/>
        <v>4140.3999999999996</v>
      </c>
      <c r="Z17" s="55">
        <v>376.63</v>
      </c>
      <c r="AA17" s="26">
        <f t="shared" si="6"/>
        <v>1172.04</v>
      </c>
      <c r="AB17" s="37">
        <f t="shared" si="7"/>
        <v>114.34</v>
      </c>
      <c r="AC17" s="38">
        <f t="shared" si="1"/>
        <v>1663.01</v>
      </c>
    </row>
    <row r="18" spans="1:29" ht="21" x14ac:dyDescent="0.35">
      <c r="A18" s="1"/>
      <c r="B18" s="45" t="s">
        <v>57</v>
      </c>
      <c r="C18" s="46" t="s">
        <v>58</v>
      </c>
      <c r="D18" s="45" t="s">
        <v>59</v>
      </c>
      <c r="E18" s="26">
        <v>5169.53</v>
      </c>
      <c r="F18" s="53">
        <v>15</v>
      </c>
      <c r="G18" s="33">
        <v>2585</v>
      </c>
      <c r="H18" s="26"/>
      <c r="I18" s="26"/>
      <c r="J18" s="26"/>
      <c r="K18" s="26"/>
      <c r="L18" s="26"/>
      <c r="M18" s="26"/>
      <c r="N18" s="57">
        <v>196.93</v>
      </c>
      <c r="O18" s="26"/>
      <c r="P18" s="31">
        <f t="shared" si="2"/>
        <v>4972.5999999999995</v>
      </c>
      <c r="Q18" s="26"/>
      <c r="R18" s="26"/>
      <c r="S18" s="26">
        <v>405.99</v>
      </c>
      <c r="T18" s="26"/>
      <c r="U18" s="26">
        <v>-0.09</v>
      </c>
      <c r="V18" s="34">
        <f t="shared" si="3"/>
        <v>594.5</v>
      </c>
      <c r="W18" s="31"/>
      <c r="X18" s="26">
        <f t="shared" si="4"/>
        <v>3585.4</v>
      </c>
      <c r="Y18" s="35">
        <f t="shared" si="5"/>
        <v>1387.1999999999994</v>
      </c>
      <c r="Z18" s="55">
        <v>362.67</v>
      </c>
      <c r="AA18" s="26">
        <f t="shared" si="6"/>
        <v>1059.76</v>
      </c>
      <c r="AB18" s="37">
        <f t="shared" si="7"/>
        <v>103.39</v>
      </c>
      <c r="AC18" s="38">
        <f t="shared" si="1"/>
        <v>1525.8200000000002</v>
      </c>
    </row>
    <row r="19" spans="1:29" ht="21" x14ac:dyDescent="0.35">
      <c r="A19" s="1"/>
      <c r="B19" s="48" t="s">
        <v>60</v>
      </c>
      <c r="C19" s="46" t="s">
        <v>46</v>
      </c>
      <c r="D19" s="45" t="s">
        <v>61</v>
      </c>
      <c r="E19" s="26"/>
      <c r="F19" s="53">
        <v>15</v>
      </c>
      <c r="G19" s="31"/>
      <c r="H19" s="57"/>
      <c r="I19" s="57"/>
      <c r="J19" s="57"/>
      <c r="K19" s="57"/>
      <c r="L19" s="57"/>
      <c r="M19" s="57"/>
      <c r="N19" s="54"/>
      <c r="O19" s="26"/>
      <c r="P19" s="31">
        <f t="shared" si="2"/>
        <v>0</v>
      </c>
      <c r="Q19" s="26"/>
      <c r="R19" s="26"/>
      <c r="S19" s="26"/>
      <c r="T19" s="26"/>
      <c r="U19" s="26"/>
      <c r="V19" s="34">
        <v>0</v>
      </c>
      <c r="W19" s="31"/>
      <c r="X19" s="26">
        <f t="shared" si="4"/>
        <v>0</v>
      </c>
      <c r="Y19" s="35">
        <f t="shared" si="5"/>
        <v>0</v>
      </c>
      <c r="Z19" s="55">
        <v>389.12</v>
      </c>
      <c r="AA19" s="26">
        <v>0</v>
      </c>
      <c r="AB19" s="37">
        <v>0</v>
      </c>
      <c r="AC19" s="38">
        <f t="shared" si="1"/>
        <v>389.12</v>
      </c>
    </row>
    <row r="20" spans="1:29" ht="21" x14ac:dyDescent="0.35">
      <c r="A20" s="1"/>
      <c r="B20" s="56" t="s">
        <v>62</v>
      </c>
      <c r="C20" s="46" t="s">
        <v>63</v>
      </c>
      <c r="D20" s="56" t="s">
        <v>59</v>
      </c>
      <c r="E20" s="26">
        <f>5169.53/15*14</f>
        <v>4824.894666666667</v>
      </c>
      <c r="F20" s="53">
        <v>14</v>
      </c>
      <c r="G20" s="33">
        <v>2216</v>
      </c>
      <c r="H20" s="26"/>
      <c r="I20" s="26"/>
      <c r="J20" s="26"/>
      <c r="K20" s="26"/>
      <c r="L20" s="26"/>
      <c r="M20" s="26"/>
      <c r="N20" s="57">
        <v>0.82</v>
      </c>
      <c r="O20" s="26"/>
      <c r="P20" s="31">
        <f t="shared" si="2"/>
        <v>4824.0746666666673</v>
      </c>
      <c r="Q20" s="26"/>
      <c r="R20" s="26"/>
      <c r="S20" s="26">
        <v>368.49</v>
      </c>
      <c r="T20" s="26"/>
      <c r="U20" s="26">
        <v>-0.12</v>
      </c>
      <c r="V20" s="34">
        <v>594.5</v>
      </c>
      <c r="W20" s="31"/>
      <c r="X20" s="26">
        <f t="shared" si="4"/>
        <v>3178.87</v>
      </c>
      <c r="Y20" s="35">
        <f t="shared" si="5"/>
        <v>1645.2046666666674</v>
      </c>
      <c r="Z20" s="55">
        <v>362.67</v>
      </c>
      <c r="AA20" s="26">
        <v>1059.76</v>
      </c>
      <c r="AB20" s="37">
        <v>103.39</v>
      </c>
      <c r="AC20" s="38">
        <f t="shared" si="1"/>
        <v>1525.8200000000002</v>
      </c>
    </row>
    <row r="21" spans="1:29" ht="21" x14ac:dyDescent="0.35">
      <c r="A21" s="15"/>
      <c r="B21" s="58" t="s">
        <v>64</v>
      </c>
      <c r="C21" s="30" t="s">
        <v>65</v>
      </c>
      <c r="D21" s="58" t="s">
        <v>66</v>
      </c>
      <c r="E21" s="31">
        <v>5528.8</v>
      </c>
      <c r="F21" s="32">
        <v>15</v>
      </c>
      <c r="G21" s="33">
        <v>500</v>
      </c>
      <c r="H21" s="40"/>
      <c r="I21" s="40"/>
      <c r="J21" s="40"/>
      <c r="K21" s="40"/>
      <c r="L21" s="40"/>
      <c r="M21" s="40"/>
      <c r="N21" s="49"/>
      <c r="O21" s="31"/>
      <c r="P21" s="31">
        <f t="shared" si="2"/>
        <v>5528.8</v>
      </c>
      <c r="Q21" s="31"/>
      <c r="R21" s="31"/>
      <c r="S21" s="31">
        <v>447.02</v>
      </c>
      <c r="T21" s="31"/>
      <c r="U21" s="31">
        <v>-0.03</v>
      </c>
      <c r="V21" s="34">
        <f t="shared" si="3"/>
        <v>635.80999999999995</v>
      </c>
      <c r="W21" s="31"/>
      <c r="X21" s="26">
        <f t="shared" si="4"/>
        <v>1582.8</v>
      </c>
      <c r="Y21" s="51">
        <f t="shared" si="5"/>
        <v>3946</v>
      </c>
      <c r="Z21" s="36">
        <v>371.82</v>
      </c>
      <c r="AA21" s="26">
        <f t="shared" si="6"/>
        <v>1133.4000000000001</v>
      </c>
      <c r="AB21" s="37">
        <f t="shared" si="7"/>
        <v>110.58</v>
      </c>
      <c r="AC21" s="38">
        <f t="shared" si="1"/>
        <v>1615.8</v>
      </c>
    </row>
    <row r="22" spans="1:29" ht="31.5" x14ac:dyDescent="0.35">
      <c r="A22" s="1"/>
      <c r="B22" s="58" t="s">
        <v>67</v>
      </c>
      <c r="C22" s="46" t="s">
        <v>68</v>
      </c>
      <c r="D22" s="56" t="s">
        <v>69</v>
      </c>
      <c r="E22" s="26">
        <v>6955</v>
      </c>
      <c r="F22" s="53">
        <v>15</v>
      </c>
      <c r="G22" s="31"/>
      <c r="H22" s="26"/>
      <c r="I22" s="26"/>
      <c r="J22" s="26"/>
      <c r="K22" s="26"/>
      <c r="L22" s="26"/>
      <c r="M22" s="26"/>
      <c r="N22" s="57">
        <v>4.42</v>
      </c>
      <c r="O22" s="26"/>
      <c r="P22" s="31">
        <f t="shared" si="2"/>
        <v>6950.58</v>
      </c>
      <c r="Q22" s="26"/>
      <c r="R22" s="26"/>
      <c r="S22" s="31">
        <v>686.2</v>
      </c>
      <c r="T22" s="31"/>
      <c r="U22" s="26">
        <v>-0.05</v>
      </c>
      <c r="V22" s="34">
        <f t="shared" si="3"/>
        <v>799.83</v>
      </c>
      <c r="W22" s="31"/>
      <c r="X22" s="26">
        <f t="shared" si="4"/>
        <v>1485.98</v>
      </c>
      <c r="Y22" s="35">
        <f t="shared" si="5"/>
        <v>5464.6</v>
      </c>
      <c r="Z22" s="55">
        <v>408.17</v>
      </c>
      <c r="AA22" s="26">
        <f t="shared" si="6"/>
        <v>1425.7800000000002</v>
      </c>
      <c r="AB22" s="37">
        <f t="shared" si="7"/>
        <v>139.1</v>
      </c>
      <c r="AC22" s="38">
        <f t="shared" si="1"/>
        <v>1973.0500000000002</v>
      </c>
    </row>
    <row r="23" spans="1:29" ht="46.5" x14ac:dyDescent="0.35">
      <c r="A23" s="1"/>
      <c r="B23" s="48" t="s">
        <v>70</v>
      </c>
      <c r="C23" s="46" t="s">
        <v>71</v>
      </c>
      <c r="D23" s="48" t="s">
        <v>72</v>
      </c>
      <c r="E23" s="26">
        <v>8214.2800000000007</v>
      </c>
      <c r="F23" s="53">
        <v>15</v>
      </c>
      <c r="G23" s="26"/>
      <c r="H23" s="26"/>
      <c r="I23" s="26"/>
      <c r="J23" s="26"/>
      <c r="K23" s="26"/>
      <c r="L23" s="26"/>
      <c r="M23" s="26"/>
      <c r="N23" s="54"/>
      <c r="O23" s="26"/>
      <c r="P23" s="31">
        <f t="shared" si="2"/>
        <v>8214.2800000000007</v>
      </c>
      <c r="Q23" s="26">
        <v>0</v>
      </c>
      <c r="R23" s="26"/>
      <c r="S23" s="26">
        <v>931.55</v>
      </c>
      <c r="T23" s="26"/>
      <c r="U23" s="26">
        <v>-0.11</v>
      </c>
      <c r="V23" s="34">
        <f t="shared" si="3"/>
        <v>944.64</v>
      </c>
      <c r="W23" s="31"/>
      <c r="X23" s="26">
        <f>SUM(S23:W23)+G23</f>
        <v>1876.08</v>
      </c>
      <c r="Y23" s="35">
        <f t="shared" si="5"/>
        <v>6338.2000000000007</v>
      </c>
      <c r="Z23" s="55">
        <v>440.27</v>
      </c>
      <c r="AA23" s="26">
        <f t="shared" si="6"/>
        <v>1683.93</v>
      </c>
      <c r="AB23" s="37">
        <f t="shared" si="7"/>
        <v>164.29</v>
      </c>
      <c r="AC23" s="38">
        <f t="shared" si="1"/>
        <v>2288.4899999999998</v>
      </c>
    </row>
    <row r="24" spans="1:29" ht="31.5" x14ac:dyDescent="0.35">
      <c r="A24" s="1"/>
      <c r="B24" s="48" t="s">
        <v>73</v>
      </c>
      <c r="C24" s="46" t="s">
        <v>74</v>
      </c>
      <c r="D24" s="48" t="s">
        <v>69</v>
      </c>
      <c r="E24" s="26">
        <v>5500</v>
      </c>
      <c r="F24" s="53">
        <v>15</v>
      </c>
      <c r="G24" s="26"/>
      <c r="H24" s="26"/>
      <c r="I24" s="26"/>
      <c r="J24" s="26"/>
      <c r="K24" s="26"/>
      <c r="L24" s="26"/>
      <c r="M24" s="26"/>
      <c r="N24" s="54">
        <v>0.87</v>
      </c>
      <c r="O24" s="26"/>
      <c r="P24" s="31">
        <f t="shared" si="2"/>
        <v>5499.13</v>
      </c>
      <c r="Q24" s="26">
        <v>0</v>
      </c>
      <c r="R24" s="26"/>
      <c r="S24" s="26">
        <v>442.42</v>
      </c>
      <c r="T24" s="26"/>
      <c r="U24" s="26">
        <v>0.01</v>
      </c>
      <c r="V24" s="34">
        <f t="shared" si="3"/>
        <v>632.5</v>
      </c>
      <c r="W24" s="31"/>
      <c r="X24" s="26">
        <f>SUM(S24:V24)+G24</f>
        <v>1074.93</v>
      </c>
      <c r="Y24" s="35">
        <f t="shared" si="5"/>
        <v>4424.2</v>
      </c>
      <c r="Z24" s="55">
        <v>371.09</v>
      </c>
      <c r="AA24" s="26">
        <f t="shared" si="6"/>
        <v>1127.5</v>
      </c>
      <c r="AB24" s="37">
        <f t="shared" si="7"/>
        <v>110</v>
      </c>
      <c r="AC24" s="38">
        <f t="shared" si="1"/>
        <v>1608.59</v>
      </c>
    </row>
    <row r="25" spans="1:29" ht="35.25" x14ac:dyDescent="0.3">
      <c r="A25" s="1"/>
      <c r="B25" s="25" t="s">
        <v>37</v>
      </c>
      <c r="C25" s="42"/>
      <c r="D25" s="43"/>
      <c r="E25" s="44">
        <f>SUM(E12:E24)</f>
        <v>83901.964666666667</v>
      </c>
      <c r="F25" s="44"/>
      <c r="G25" s="44">
        <f>SUM(G12:G24)</f>
        <v>13177.21</v>
      </c>
      <c r="H25" s="44" t="e">
        <f>+#REF!+H18+H16+H12+H14+H15+H19</f>
        <v>#REF!</v>
      </c>
      <c r="I25" s="44"/>
      <c r="J25" s="44"/>
      <c r="K25" s="44"/>
      <c r="L25" s="44"/>
      <c r="M25" s="44"/>
      <c r="N25" s="44">
        <f>SUM(N12:N24)</f>
        <v>223.16</v>
      </c>
      <c r="O25" s="44">
        <f>SUM(O12:O22)</f>
        <v>0</v>
      </c>
      <c r="P25" s="44">
        <f t="shared" ref="P25:AC25" si="8">SUM(P12:P24)</f>
        <v>83678.804666666663</v>
      </c>
      <c r="Q25" s="44">
        <f t="shared" si="8"/>
        <v>0</v>
      </c>
      <c r="R25" s="44">
        <f t="shared" si="8"/>
        <v>0</v>
      </c>
      <c r="S25" s="44">
        <f t="shared" si="8"/>
        <v>9515.27</v>
      </c>
      <c r="T25" s="44">
        <f t="shared" si="8"/>
        <v>-64.33</v>
      </c>
      <c r="U25" s="44">
        <f t="shared" si="8"/>
        <v>-0.11999999999999998</v>
      </c>
      <c r="V25" s="44">
        <f t="shared" si="8"/>
        <v>9688.369999999999</v>
      </c>
      <c r="W25" s="44">
        <f t="shared" si="8"/>
        <v>0</v>
      </c>
      <c r="X25" s="44">
        <f t="shared" si="8"/>
        <v>32316.400000000001</v>
      </c>
      <c r="Y25" s="44">
        <f t="shared" si="8"/>
        <v>51362.404666666669</v>
      </c>
      <c r="Z25" s="44">
        <f t="shared" si="8"/>
        <v>5076.32</v>
      </c>
      <c r="AA25" s="44">
        <f t="shared" si="8"/>
        <v>17270.59</v>
      </c>
      <c r="AB25" s="44">
        <f t="shared" si="8"/>
        <v>1684.93</v>
      </c>
      <c r="AC25" s="44">
        <f t="shared" si="8"/>
        <v>24031.84</v>
      </c>
    </row>
    <row r="26" spans="1:29" ht="18.75" x14ac:dyDescent="0.3">
      <c r="A26" s="1"/>
      <c r="B26" s="25"/>
      <c r="C26" s="46"/>
      <c r="D26" s="4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7"/>
      <c r="Z26" s="28"/>
      <c r="AA26" s="28"/>
      <c r="AB26" s="28"/>
      <c r="AC26" s="28"/>
    </row>
    <row r="27" spans="1:29" ht="24" x14ac:dyDescent="0.3">
      <c r="A27" s="1"/>
      <c r="B27" s="25" t="s">
        <v>75</v>
      </c>
      <c r="C27" s="42" t="s">
        <v>76</v>
      </c>
      <c r="D27" s="4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7"/>
      <c r="Z27" s="28"/>
      <c r="AA27" s="28"/>
      <c r="AB27" s="28"/>
      <c r="AC27" s="28"/>
    </row>
    <row r="28" spans="1:29" ht="21" x14ac:dyDescent="0.35">
      <c r="A28" s="1"/>
      <c r="B28" s="45" t="s">
        <v>77</v>
      </c>
      <c r="C28" s="46" t="s">
        <v>78</v>
      </c>
      <c r="D28" s="56" t="s">
        <v>79</v>
      </c>
      <c r="E28" s="26">
        <v>8007.06</v>
      </c>
      <c r="F28" s="53">
        <v>15</v>
      </c>
      <c r="G28" s="26"/>
      <c r="H28" s="26"/>
      <c r="I28" s="26"/>
      <c r="J28" s="26"/>
      <c r="K28" s="26"/>
      <c r="L28" s="26"/>
      <c r="M28" s="26"/>
      <c r="N28" s="57"/>
      <c r="O28" s="26"/>
      <c r="P28" s="26">
        <f>E28+-N28</f>
        <v>8007.06</v>
      </c>
      <c r="Q28" s="26">
        <v>0</v>
      </c>
      <c r="R28" s="26"/>
      <c r="S28" s="26">
        <v>887.27</v>
      </c>
      <c r="T28" s="26"/>
      <c r="U28" s="26">
        <v>-0.02</v>
      </c>
      <c r="V28" s="34">
        <f>ROUND(E28*0.115,2)</f>
        <v>920.81</v>
      </c>
      <c r="W28" s="31"/>
      <c r="X28" s="26">
        <f>SUM(S28:V28)+G28</f>
        <v>1808.06</v>
      </c>
      <c r="Y28" s="35">
        <f>P28-X28</f>
        <v>6199</v>
      </c>
      <c r="Z28" s="59">
        <v>434.98</v>
      </c>
      <c r="AA28" s="26">
        <f>ROUND(+E28*17.5%,2)+ROUND(E28*3%,2)</f>
        <v>1641.45</v>
      </c>
      <c r="AB28" s="37">
        <f>ROUND(+E28*2%,2)</f>
        <v>160.13999999999999</v>
      </c>
      <c r="AC28" s="60">
        <f>SUM(Z28:AB28)</f>
        <v>2236.5700000000002</v>
      </c>
    </row>
    <row r="29" spans="1:29" ht="21" x14ac:dyDescent="0.35">
      <c r="A29" s="1"/>
      <c r="B29" s="45" t="s">
        <v>80</v>
      </c>
      <c r="C29" s="46" t="s">
        <v>81</v>
      </c>
      <c r="D29" s="56" t="s">
        <v>82</v>
      </c>
      <c r="E29" s="26">
        <v>8007.06</v>
      </c>
      <c r="F29" s="53">
        <v>15</v>
      </c>
      <c r="G29" s="26"/>
      <c r="H29" s="26"/>
      <c r="I29" s="26"/>
      <c r="J29" s="26"/>
      <c r="K29" s="26"/>
      <c r="L29" s="26"/>
      <c r="M29" s="26"/>
      <c r="N29" s="54"/>
      <c r="O29" s="26"/>
      <c r="P29" s="26">
        <f>E29+-N29</f>
        <v>8007.06</v>
      </c>
      <c r="Q29" s="26">
        <v>0</v>
      </c>
      <c r="R29" s="26"/>
      <c r="S29" s="26">
        <v>887.27</v>
      </c>
      <c r="T29" s="26"/>
      <c r="U29" s="26">
        <v>0.18</v>
      </c>
      <c r="V29" s="34">
        <f>ROUND(E29*0.115,2)</f>
        <v>920.81</v>
      </c>
      <c r="W29" s="31"/>
      <c r="X29" s="26">
        <f>SUM(S29:V29)+G29</f>
        <v>1808.2599999999998</v>
      </c>
      <c r="Y29" s="35">
        <f>P29-X29</f>
        <v>6198.8000000000011</v>
      </c>
      <c r="Z29" s="59">
        <v>434.98</v>
      </c>
      <c r="AA29" s="26">
        <f>ROUND(+E29*17.5%,2)+ROUND(E29*3%,2)</f>
        <v>1641.45</v>
      </c>
      <c r="AB29" s="37">
        <f>ROUND(+E29*2%,2)</f>
        <v>160.13999999999999</v>
      </c>
      <c r="AC29" s="60">
        <f>SUM(Z29:AB29)</f>
        <v>2236.5700000000002</v>
      </c>
    </row>
    <row r="30" spans="1:29" ht="21" x14ac:dyDescent="0.35">
      <c r="A30" s="1"/>
      <c r="B30" s="45" t="s">
        <v>83</v>
      </c>
      <c r="C30" s="46" t="s">
        <v>84</v>
      </c>
      <c r="D30" s="48" t="s">
        <v>85</v>
      </c>
      <c r="E30" s="26">
        <v>8007.06</v>
      </c>
      <c r="F30" s="53">
        <v>15</v>
      </c>
      <c r="G30" s="31"/>
      <c r="H30" s="26"/>
      <c r="I30" s="26"/>
      <c r="J30" s="26"/>
      <c r="K30" s="26"/>
      <c r="L30" s="26"/>
      <c r="M30" s="26"/>
      <c r="N30" s="57">
        <v>2.54</v>
      </c>
      <c r="O30" s="26"/>
      <c r="P30" s="26">
        <f>E30+-N30</f>
        <v>8004.52</v>
      </c>
      <c r="Q30" s="26">
        <v>0</v>
      </c>
      <c r="R30" s="26"/>
      <c r="S30" s="26">
        <v>887.27</v>
      </c>
      <c r="T30" s="26"/>
      <c r="U30" s="26">
        <v>0.04</v>
      </c>
      <c r="V30" s="34">
        <f>ROUND(E30*0.115,2)</f>
        <v>920.81</v>
      </c>
      <c r="W30" s="31"/>
      <c r="X30" s="26">
        <f>SUM(S30:V30)+G30</f>
        <v>1808.12</v>
      </c>
      <c r="Y30" s="35">
        <f>P30-X30</f>
        <v>6196.4000000000005</v>
      </c>
      <c r="Z30" s="59">
        <v>434.98</v>
      </c>
      <c r="AA30" s="26">
        <f>ROUND(+E30*17.5%,2)+ROUND(E30*3%,2)</f>
        <v>1641.45</v>
      </c>
      <c r="AB30" s="37">
        <f>ROUND(+E30*2%,2)</f>
        <v>160.13999999999999</v>
      </c>
      <c r="AC30" s="60">
        <f>SUM(Z30:AB30)</f>
        <v>2236.5700000000002</v>
      </c>
    </row>
    <row r="31" spans="1:29" ht="33" x14ac:dyDescent="0.35">
      <c r="A31" s="1"/>
      <c r="B31" s="48" t="s">
        <v>86</v>
      </c>
      <c r="C31" s="46" t="s">
        <v>87</v>
      </c>
      <c r="D31" s="56" t="s">
        <v>82</v>
      </c>
      <c r="E31" s="26">
        <v>8007.06</v>
      </c>
      <c r="F31" s="53">
        <v>15</v>
      </c>
      <c r="G31" s="31"/>
      <c r="H31" s="57"/>
      <c r="I31" s="57"/>
      <c r="J31" s="57"/>
      <c r="K31" s="57"/>
      <c r="L31" s="57"/>
      <c r="M31" s="57"/>
      <c r="N31" s="57"/>
      <c r="O31" s="26"/>
      <c r="P31" s="26">
        <f>E31+-N31</f>
        <v>8007.06</v>
      </c>
      <c r="Q31" s="26"/>
      <c r="R31" s="26"/>
      <c r="S31" s="26">
        <v>887.27</v>
      </c>
      <c r="T31" s="26"/>
      <c r="U31" s="26">
        <v>-0.02</v>
      </c>
      <c r="V31" s="34">
        <f>ROUND(E31*0.115,2)</f>
        <v>920.81</v>
      </c>
      <c r="W31" s="31"/>
      <c r="X31" s="26">
        <f>SUM(S31:V31)+G31</f>
        <v>1808.06</v>
      </c>
      <c r="Y31" s="35">
        <f>P31-X31</f>
        <v>6199</v>
      </c>
      <c r="Z31" s="59">
        <v>434.98</v>
      </c>
      <c r="AA31" s="26">
        <f>ROUND(+E31*17.5%,2)+ROUND(E31*3%,2)</f>
        <v>1641.45</v>
      </c>
      <c r="AB31" s="37">
        <f>ROUND(+E31*2%,2)</f>
        <v>160.13999999999999</v>
      </c>
      <c r="AC31" s="60">
        <f>SUM(Z31:AB31)</f>
        <v>2236.5700000000002</v>
      </c>
    </row>
    <row r="32" spans="1:29" ht="35.25" x14ac:dyDescent="0.3">
      <c r="A32" s="1"/>
      <c r="B32" s="25" t="s">
        <v>37</v>
      </c>
      <c r="C32" s="42"/>
      <c r="D32" s="43"/>
      <c r="E32" s="44">
        <f>SUM(E28:E31)</f>
        <v>32028.240000000002</v>
      </c>
      <c r="F32" s="44"/>
      <c r="G32" s="44">
        <f>+G31+G30+G28+G29</f>
        <v>0</v>
      </c>
      <c r="H32" s="44"/>
      <c r="I32" s="44"/>
      <c r="J32" s="44"/>
      <c r="K32" s="44"/>
      <c r="L32" s="44"/>
      <c r="M32" s="44"/>
      <c r="N32" s="44">
        <f>SUM(N28:N31)</f>
        <v>2.54</v>
      </c>
      <c r="O32" s="44">
        <f>SUM(O28:O31)</f>
        <v>0</v>
      </c>
      <c r="P32" s="44">
        <f>SUM(P28:P31)</f>
        <v>32025.7</v>
      </c>
      <c r="Q32" s="44">
        <f>SUM(Q28:Q30)</f>
        <v>0</v>
      </c>
      <c r="R32" s="44">
        <f>SUM(R28:R30)</f>
        <v>0</v>
      </c>
      <c r="S32" s="44">
        <f>SUM(S28:S31)</f>
        <v>3549.08</v>
      </c>
      <c r="T32" s="44"/>
      <c r="U32" s="44">
        <f>SUM(U28:U31)</f>
        <v>0.18000000000000002</v>
      </c>
      <c r="V32" s="44">
        <f>SUM(V28:V31)</f>
        <v>3683.24</v>
      </c>
      <c r="W32" s="44"/>
      <c r="X32" s="44">
        <f t="shared" ref="X32:AC32" si="9">SUM(X28:X31)</f>
        <v>7232.5</v>
      </c>
      <c r="Y32" s="44">
        <f t="shared" si="9"/>
        <v>24793.200000000001</v>
      </c>
      <c r="Z32" s="44">
        <f t="shared" si="9"/>
        <v>1739.92</v>
      </c>
      <c r="AA32" s="44">
        <f t="shared" si="9"/>
        <v>6565.8</v>
      </c>
      <c r="AB32" s="44">
        <f t="shared" si="9"/>
        <v>640.55999999999995</v>
      </c>
      <c r="AC32" s="44">
        <f t="shared" si="9"/>
        <v>8946.2800000000007</v>
      </c>
    </row>
    <row r="33" spans="1:29" ht="18.75" x14ac:dyDescent="0.3">
      <c r="A33" s="1"/>
      <c r="B33" s="45"/>
      <c r="C33" s="46"/>
      <c r="D33" s="4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7"/>
      <c r="Z33" s="28"/>
      <c r="AA33" s="28"/>
      <c r="AB33" s="28"/>
      <c r="AC33" s="28"/>
    </row>
    <row r="34" spans="1:29" ht="24" x14ac:dyDescent="0.3">
      <c r="A34" s="1"/>
      <c r="B34" s="25" t="s">
        <v>88</v>
      </c>
      <c r="C34" s="42" t="s">
        <v>89</v>
      </c>
      <c r="D34" s="4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7"/>
      <c r="Z34" s="28"/>
      <c r="AA34" s="28"/>
      <c r="AB34" s="28"/>
      <c r="AC34" s="28"/>
    </row>
    <row r="35" spans="1:29" ht="21" x14ac:dyDescent="0.35">
      <c r="A35" s="1"/>
      <c r="B35" s="45" t="s">
        <v>90</v>
      </c>
      <c r="C35" s="46"/>
      <c r="D35" s="56" t="s">
        <v>91</v>
      </c>
      <c r="E35" s="26"/>
      <c r="F35" s="53"/>
      <c r="G35" s="26"/>
      <c r="H35" s="26"/>
      <c r="I35" s="26"/>
      <c r="J35" s="26"/>
      <c r="K35" s="26"/>
      <c r="L35" s="26"/>
      <c r="M35" s="26"/>
      <c r="N35" s="57"/>
      <c r="O35" s="26"/>
      <c r="P35" s="26"/>
      <c r="Q35" s="26"/>
      <c r="R35" s="26"/>
      <c r="S35" s="26"/>
      <c r="T35" s="26"/>
      <c r="U35" s="26"/>
      <c r="V35" s="61"/>
      <c r="W35" s="61"/>
      <c r="X35" s="26"/>
      <c r="Y35" s="62"/>
      <c r="Z35" s="59"/>
      <c r="AA35" s="59"/>
      <c r="AB35" s="37"/>
      <c r="AC35" s="60"/>
    </row>
    <row r="36" spans="1:29" ht="33" x14ac:dyDescent="0.35">
      <c r="A36" s="1"/>
      <c r="B36" s="56" t="s">
        <v>90</v>
      </c>
      <c r="C36" s="46" t="s">
        <v>92</v>
      </c>
      <c r="D36" s="56" t="s">
        <v>93</v>
      </c>
      <c r="E36" s="26">
        <v>8007.06</v>
      </c>
      <c r="F36" s="53">
        <v>15</v>
      </c>
      <c r="G36" s="33">
        <v>1345.12</v>
      </c>
      <c r="H36" s="26"/>
      <c r="I36" s="26"/>
      <c r="J36" s="26"/>
      <c r="K36" s="26"/>
      <c r="L36" s="26"/>
      <c r="M36" s="26"/>
      <c r="N36" s="57">
        <v>2.54</v>
      </c>
      <c r="O36" s="26"/>
      <c r="P36" s="26">
        <f>E36+-N36</f>
        <v>8004.52</v>
      </c>
      <c r="Q36" s="26"/>
      <c r="R36" s="26"/>
      <c r="S36" s="26">
        <v>887.27</v>
      </c>
      <c r="T36" s="26"/>
      <c r="U36" s="26">
        <v>-0.08</v>
      </c>
      <c r="V36" s="61">
        <f t="shared" ref="V36:V51" si="10">ROUND(E36*0.115,2)</f>
        <v>920.81</v>
      </c>
      <c r="W36" s="31"/>
      <c r="X36" s="26">
        <f>SUM(S36:V36)+G36</f>
        <v>3153.12</v>
      </c>
      <c r="Y36" s="35">
        <f t="shared" ref="Y36:Y51" si="11">P36-X36</f>
        <v>4851.4000000000005</v>
      </c>
      <c r="Z36" s="59">
        <v>434.98</v>
      </c>
      <c r="AA36" s="26">
        <f t="shared" ref="AA36:AA51" si="12">ROUND(+E36*17.5%,2)+ROUND(E36*3%,2)</f>
        <v>1641.45</v>
      </c>
      <c r="AB36" s="37">
        <f t="shared" ref="AB36:AB51" si="13">ROUND(+E36*2%,2)</f>
        <v>160.13999999999999</v>
      </c>
      <c r="AC36" s="60">
        <f t="shared" ref="AC36:AC51" si="14">SUM(Z36:AB36)</f>
        <v>2236.5700000000002</v>
      </c>
    </row>
    <row r="37" spans="1:29" ht="33" x14ac:dyDescent="0.35">
      <c r="A37" s="1"/>
      <c r="B37" s="48" t="s">
        <v>94</v>
      </c>
      <c r="C37" s="46" t="s">
        <v>95</v>
      </c>
      <c r="D37" s="56" t="s">
        <v>93</v>
      </c>
      <c r="E37" s="26">
        <v>8007.06</v>
      </c>
      <c r="F37" s="53">
        <v>15</v>
      </c>
      <c r="G37" s="31"/>
      <c r="H37" s="26"/>
      <c r="I37" s="26"/>
      <c r="J37" s="26"/>
      <c r="K37" s="26"/>
      <c r="L37" s="26"/>
      <c r="M37" s="26"/>
      <c r="N37" s="57"/>
      <c r="O37" s="26"/>
      <c r="P37" s="26">
        <f t="shared" ref="P37:P51" si="15">E37+-N37</f>
        <v>8007.06</v>
      </c>
      <c r="Q37" s="26"/>
      <c r="R37" s="26"/>
      <c r="S37" s="26">
        <v>887.27</v>
      </c>
      <c r="T37" s="26"/>
      <c r="U37" s="26">
        <v>-0.02</v>
      </c>
      <c r="V37" s="61">
        <f t="shared" si="10"/>
        <v>920.81</v>
      </c>
      <c r="W37" s="31"/>
      <c r="X37" s="26">
        <f>SUM(S37:V37)+G37</f>
        <v>1808.06</v>
      </c>
      <c r="Y37" s="35">
        <f t="shared" si="11"/>
        <v>6199</v>
      </c>
      <c r="Z37" s="59">
        <v>434.98</v>
      </c>
      <c r="AA37" s="26">
        <f t="shared" si="12"/>
        <v>1641.45</v>
      </c>
      <c r="AB37" s="37">
        <f t="shared" si="13"/>
        <v>160.13999999999999</v>
      </c>
      <c r="AC37" s="60">
        <f t="shared" si="14"/>
        <v>2236.5700000000002</v>
      </c>
    </row>
    <row r="38" spans="1:29" ht="31.5" x14ac:dyDescent="0.35">
      <c r="A38" s="1"/>
      <c r="B38" s="48" t="s">
        <v>96</v>
      </c>
      <c r="C38" s="46" t="s">
        <v>97</v>
      </c>
      <c r="D38" s="45" t="s">
        <v>98</v>
      </c>
      <c r="E38" s="31">
        <v>8214.2800000000007</v>
      </c>
      <c r="F38" s="53">
        <v>15</v>
      </c>
      <c r="G38" s="33">
        <v>401.72</v>
      </c>
      <c r="H38" s="26"/>
      <c r="I38" s="26"/>
      <c r="J38" s="26"/>
      <c r="K38" s="26"/>
      <c r="L38" s="26"/>
      <c r="M38" s="26"/>
      <c r="N38" s="57">
        <v>5.22</v>
      </c>
      <c r="O38" s="26"/>
      <c r="P38" s="26">
        <f t="shared" si="15"/>
        <v>8209.0600000000013</v>
      </c>
      <c r="Q38" s="26">
        <v>0</v>
      </c>
      <c r="R38" s="26"/>
      <c r="S38" s="26">
        <v>931.55</v>
      </c>
      <c r="T38" s="26"/>
      <c r="U38" s="26">
        <v>-0.05</v>
      </c>
      <c r="V38" s="61">
        <f t="shared" si="10"/>
        <v>944.64</v>
      </c>
      <c r="W38" s="31"/>
      <c r="X38" s="26">
        <f>SUM(S38:V38)+G38</f>
        <v>2277.8599999999997</v>
      </c>
      <c r="Y38" s="35">
        <f t="shared" si="11"/>
        <v>5931.2000000000016</v>
      </c>
      <c r="Z38" s="59">
        <v>440.27</v>
      </c>
      <c r="AA38" s="26">
        <f t="shared" si="12"/>
        <v>1683.93</v>
      </c>
      <c r="AB38" s="37">
        <f t="shared" si="13"/>
        <v>164.29</v>
      </c>
      <c r="AC38" s="60">
        <f t="shared" si="14"/>
        <v>2288.4899999999998</v>
      </c>
    </row>
    <row r="39" spans="1:29" ht="21" x14ac:dyDescent="0.35">
      <c r="A39" s="1"/>
      <c r="B39" s="45" t="s">
        <v>99</v>
      </c>
      <c r="C39" s="46" t="s">
        <v>100</v>
      </c>
      <c r="D39" s="45" t="s">
        <v>101</v>
      </c>
      <c r="E39" s="26">
        <v>8007.06</v>
      </c>
      <c r="F39" s="53">
        <v>15</v>
      </c>
      <c r="G39" s="31"/>
      <c r="H39" s="26"/>
      <c r="I39" s="33">
        <v>2994.04</v>
      </c>
      <c r="J39" s="26"/>
      <c r="K39" s="26"/>
      <c r="L39" s="26"/>
      <c r="M39" s="26"/>
      <c r="N39" s="57"/>
      <c r="O39" s="26"/>
      <c r="P39" s="26">
        <f t="shared" si="15"/>
        <v>8007.06</v>
      </c>
      <c r="Q39" s="26">
        <v>0</v>
      </c>
      <c r="R39" s="26"/>
      <c r="S39" s="26">
        <v>887.27</v>
      </c>
      <c r="T39" s="26"/>
      <c r="U39" s="26">
        <v>0.14000000000000001</v>
      </c>
      <c r="V39" s="61">
        <f t="shared" si="10"/>
        <v>920.81</v>
      </c>
      <c r="W39" s="31"/>
      <c r="X39" s="26">
        <f>SUM(S39:V39)+G39+I39</f>
        <v>4802.26</v>
      </c>
      <c r="Y39" s="35">
        <f t="shared" si="11"/>
        <v>3204.8</v>
      </c>
      <c r="Z39" s="59">
        <v>434.98</v>
      </c>
      <c r="AA39" s="26">
        <f t="shared" si="12"/>
        <v>1641.45</v>
      </c>
      <c r="AB39" s="37">
        <f t="shared" si="13"/>
        <v>160.13999999999999</v>
      </c>
      <c r="AC39" s="60">
        <f t="shared" si="14"/>
        <v>2236.5700000000002</v>
      </c>
    </row>
    <row r="40" spans="1:29" ht="33" x14ac:dyDescent="0.35">
      <c r="A40" s="1"/>
      <c r="B40" s="45" t="s">
        <v>102</v>
      </c>
      <c r="C40" s="46" t="s">
        <v>103</v>
      </c>
      <c r="D40" s="45" t="s">
        <v>104</v>
      </c>
      <c r="E40" s="26">
        <v>8007.06</v>
      </c>
      <c r="F40" s="53">
        <v>15</v>
      </c>
      <c r="G40" s="31"/>
      <c r="H40" s="26"/>
      <c r="I40" s="26"/>
      <c r="J40" s="26"/>
      <c r="K40" s="26"/>
      <c r="L40" s="26"/>
      <c r="M40" s="26"/>
      <c r="N40" s="54"/>
      <c r="O40" s="26"/>
      <c r="P40" s="26">
        <f t="shared" si="15"/>
        <v>8007.06</v>
      </c>
      <c r="Q40" s="26">
        <v>0</v>
      </c>
      <c r="R40" s="26"/>
      <c r="S40" s="26">
        <v>887.27</v>
      </c>
      <c r="T40" s="26"/>
      <c r="U40" s="26">
        <v>-0.02</v>
      </c>
      <c r="V40" s="61">
        <f t="shared" si="10"/>
        <v>920.81</v>
      </c>
      <c r="W40" s="31"/>
      <c r="X40" s="26">
        <f>SUM(S40:V40)+G40</f>
        <v>1808.06</v>
      </c>
      <c r="Y40" s="35">
        <f t="shared" si="11"/>
        <v>6199</v>
      </c>
      <c r="Z40" s="59">
        <v>434.98</v>
      </c>
      <c r="AA40" s="26">
        <f t="shared" si="12"/>
        <v>1641.45</v>
      </c>
      <c r="AB40" s="37">
        <f t="shared" si="13"/>
        <v>160.13999999999999</v>
      </c>
      <c r="AC40" s="60">
        <f t="shared" si="14"/>
        <v>2236.5700000000002</v>
      </c>
    </row>
    <row r="41" spans="1:29" ht="21" x14ac:dyDescent="0.35">
      <c r="A41" s="1"/>
      <c r="B41" s="48" t="s">
        <v>105</v>
      </c>
      <c r="C41" s="46" t="s">
        <v>106</v>
      </c>
      <c r="D41" s="45" t="s">
        <v>104</v>
      </c>
      <c r="E41" s="26">
        <v>7738.82</v>
      </c>
      <c r="F41" s="53">
        <v>15</v>
      </c>
      <c r="G41" s="63"/>
      <c r="H41" s="26"/>
      <c r="I41" s="26"/>
      <c r="J41" s="26"/>
      <c r="K41" s="26"/>
      <c r="L41" s="26"/>
      <c r="M41" s="26"/>
      <c r="N41" s="57"/>
      <c r="O41" s="26"/>
      <c r="P41" s="26">
        <f t="shared" si="15"/>
        <v>7738.82</v>
      </c>
      <c r="Q41" s="26">
        <v>0</v>
      </c>
      <c r="R41" s="26"/>
      <c r="S41" s="26">
        <v>829.98</v>
      </c>
      <c r="T41" s="26"/>
      <c r="U41" s="26">
        <v>0.08</v>
      </c>
      <c r="V41" s="61">
        <f t="shared" si="10"/>
        <v>889.96</v>
      </c>
      <c r="W41" s="31"/>
      <c r="X41" s="26">
        <f>SUM(S41:V41)+G41</f>
        <v>1720.02</v>
      </c>
      <c r="Y41" s="35">
        <f t="shared" si="11"/>
        <v>6018.7999999999993</v>
      </c>
      <c r="Z41" s="59">
        <v>428.15</v>
      </c>
      <c r="AA41" s="26">
        <f t="shared" si="12"/>
        <v>1586.45</v>
      </c>
      <c r="AB41" s="37">
        <f t="shared" si="13"/>
        <v>154.78</v>
      </c>
      <c r="AC41" s="60">
        <f t="shared" si="14"/>
        <v>2169.38</v>
      </c>
    </row>
    <row r="42" spans="1:29" ht="33" x14ac:dyDescent="0.35">
      <c r="A42" s="1"/>
      <c r="B42" s="48" t="s">
        <v>107</v>
      </c>
      <c r="C42" s="46" t="s">
        <v>108</v>
      </c>
      <c r="D42" s="45" t="s">
        <v>104</v>
      </c>
      <c r="E42" s="26">
        <v>7738.82</v>
      </c>
      <c r="F42" s="53">
        <v>15</v>
      </c>
      <c r="G42" s="26"/>
      <c r="H42" s="26"/>
      <c r="I42" s="26"/>
      <c r="J42" s="26"/>
      <c r="K42" s="26"/>
      <c r="L42" s="26"/>
      <c r="M42" s="26"/>
      <c r="N42" s="54">
        <v>1.23</v>
      </c>
      <c r="O42" s="26"/>
      <c r="P42" s="26">
        <f t="shared" si="15"/>
        <v>7737.59</v>
      </c>
      <c r="Q42" s="26">
        <v>0</v>
      </c>
      <c r="R42" s="26"/>
      <c r="S42" s="26">
        <v>829.98</v>
      </c>
      <c r="T42" s="26"/>
      <c r="U42" s="26">
        <v>-0.15</v>
      </c>
      <c r="V42" s="61">
        <f t="shared" si="10"/>
        <v>889.96</v>
      </c>
      <c r="W42" s="31"/>
      <c r="X42" s="26">
        <f>SUM(S42:V42)+G42</f>
        <v>1719.79</v>
      </c>
      <c r="Y42" s="35">
        <f t="shared" si="11"/>
        <v>6017.8</v>
      </c>
      <c r="Z42" s="59">
        <v>428.15</v>
      </c>
      <c r="AA42" s="26">
        <f t="shared" si="12"/>
        <v>1586.45</v>
      </c>
      <c r="AB42" s="37">
        <f t="shared" si="13"/>
        <v>154.78</v>
      </c>
      <c r="AC42" s="60">
        <f t="shared" si="14"/>
        <v>2169.38</v>
      </c>
    </row>
    <row r="43" spans="1:29" ht="21" x14ac:dyDescent="0.35">
      <c r="A43" s="1"/>
      <c r="B43" s="56" t="s">
        <v>109</v>
      </c>
      <c r="C43" s="46" t="s">
        <v>110</v>
      </c>
      <c r="D43" s="56" t="s">
        <v>111</v>
      </c>
      <c r="E43" s="26">
        <f>8007.06/15*13</f>
        <v>6939.4519999999993</v>
      </c>
      <c r="F43" s="53">
        <v>13</v>
      </c>
      <c r="G43" s="26"/>
      <c r="H43" s="26"/>
      <c r="I43" s="26"/>
      <c r="J43" s="33">
        <v>2257.0300000000002</v>
      </c>
      <c r="K43" s="33">
        <v>86.18</v>
      </c>
      <c r="L43" s="33">
        <v>1375.93</v>
      </c>
      <c r="M43" s="33">
        <v>37.35</v>
      </c>
      <c r="N43" s="54"/>
      <c r="O43" s="26"/>
      <c r="P43" s="26">
        <f t="shared" si="15"/>
        <v>6939.4519999999993</v>
      </c>
      <c r="Q43" s="26">
        <v>0</v>
      </c>
      <c r="R43" s="26"/>
      <c r="S43" s="26">
        <v>683.4</v>
      </c>
      <c r="T43" s="26"/>
      <c r="U43" s="26">
        <v>0.15</v>
      </c>
      <c r="V43" s="61">
        <v>920.81</v>
      </c>
      <c r="W43" s="31"/>
      <c r="X43" s="26">
        <f>SUM(S43:V43)+G43+J43+K43+L43+M43</f>
        <v>5360.85</v>
      </c>
      <c r="Y43" s="35">
        <f t="shared" si="11"/>
        <v>1578.601999999999</v>
      </c>
      <c r="Z43" s="59">
        <v>434.98</v>
      </c>
      <c r="AA43" s="26">
        <v>1641.45</v>
      </c>
      <c r="AB43" s="37">
        <v>160.13999999999999</v>
      </c>
      <c r="AC43" s="60">
        <f t="shared" si="14"/>
        <v>2236.5700000000002</v>
      </c>
    </row>
    <row r="44" spans="1:29" ht="33" x14ac:dyDescent="0.35">
      <c r="A44" s="1"/>
      <c r="B44" s="45" t="s">
        <v>112</v>
      </c>
      <c r="C44" s="46" t="s">
        <v>113</v>
      </c>
      <c r="D44" s="45" t="s">
        <v>111</v>
      </c>
      <c r="E44" s="26">
        <v>8007.06</v>
      </c>
      <c r="F44" s="53">
        <v>15</v>
      </c>
      <c r="G44" s="33">
        <v>1183.75</v>
      </c>
      <c r="H44" s="26"/>
      <c r="I44" s="26"/>
      <c r="J44" s="33">
        <v>2438.14</v>
      </c>
      <c r="K44" s="33">
        <v>112.95</v>
      </c>
      <c r="L44" s="31"/>
      <c r="M44" s="31"/>
      <c r="N44" s="54">
        <v>10.17</v>
      </c>
      <c r="O44" s="26"/>
      <c r="P44" s="26">
        <f t="shared" si="15"/>
        <v>7996.89</v>
      </c>
      <c r="Q44" s="26">
        <v>0</v>
      </c>
      <c r="R44" s="26"/>
      <c r="S44" s="26">
        <v>887.27</v>
      </c>
      <c r="T44" s="26"/>
      <c r="U44" s="26">
        <v>-0.03</v>
      </c>
      <c r="V44" s="61">
        <f t="shared" si="10"/>
        <v>920.81</v>
      </c>
      <c r="W44" s="31"/>
      <c r="X44" s="26">
        <f>SUM(S44:V44)+G44+J44+K44</f>
        <v>5542.89</v>
      </c>
      <c r="Y44" s="35">
        <f t="shared" si="11"/>
        <v>2454</v>
      </c>
      <c r="Z44" s="59">
        <v>434.98</v>
      </c>
      <c r="AA44" s="26">
        <f t="shared" si="12"/>
        <v>1641.45</v>
      </c>
      <c r="AB44" s="37">
        <f t="shared" si="13"/>
        <v>160.13999999999999</v>
      </c>
      <c r="AC44" s="60">
        <f t="shared" si="14"/>
        <v>2236.5700000000002</v>
      </c>
    </row>
    <row r="45" spans="1:29" ht="21" x14ac:dyDescent="0.35">
      <c r="A45" s="1"/>
      <c r="B45" s="48" t="s">
        <v>114</v>
      </c>
      <c r="C45" s="46" t="s">
        <v>115</v>
      </c>
      <c r="D45" s="45" t="s">
        <v>116</v>
      </c>
      <c r="E45" s="26">
        <v>7738.82</v>
      </c>
      <c r="F45" s="53">
        <v>15</v>
      </c>
      <c r="G45" s="33">
        <v>1699.53</v>
      </c>
      <c r="H45" s="26"/>
      <c r="I45" s="26"/>
      <c r="J45" s="26"/>
      <c r="K45" s="26"/>
      <c r="L45" s="26"/>
      <c r="M45" s="26"/>
      <c r="N45" s="57"/>
      <c r="O45" s="26"/>
      <c r="P45" s="26">
        <f t="shared" si="15"/>
        <v>7738.82</v>
      </c>
      <c r="Q45" s="26">
        <v>0</v>
      </c>
      <c r="R45" s="26"/>
      <c r="S45" s="26">
        <v>829.98</v>
      </c>
      <c r="T45" s="26"/>
      <c r="U45" s="26">
        <v>-0.05</v>
      </c>
      <c r="V45" s="61">
        <f t="shared" si="10"/>
        <v>889.96</v>
      </c>
      <c r="W45" s="31"/>
      <c r="X45" s="26">
        <f>SUM(S45:V45)+G45</f>
        <v>3419.42</v>
      </c>
      <c r="Y45" s="35">
        <f t="shared" si="11"/>
        <v>4319.3999999999996</v>
      </c>
      <c r="Z45" s="59">
        <v>434.98</v>
      </c>
      <c r="AA45" s="26">
        <f t="shared" si="12"/>
        <v>1586.45</v>
      </c>
      <c r="AB45" s="37">
        <f t="shared" si="13"/>
        <v>154.78</v>
      </c>
      <c r="AC45" s="60">
        <f t="shared" si="14"/>
        <v>2176.21</v>
      </c>
    </row>
    <row r="46" spans="1:29" ht="33" x14ac:dyDescent="0.35">
      <c r="A46" s="1"/>
      <c r="B46" s="45" t="s">
        <v>117</v>
      </c>
      <c r="C46" s="46" t="s">
        <v>118</v>
      </c>
      <c r="D46" s="45" t="s">
        <v>116</v>
      </c>
      <c r="E46" s="26">
        <v>8007.06</v>
      </c>
      <c r="F46" s="53">
        <v>15</v>
      </c>
      <c r="G46" s="33">
        <v>1754</v>
      </c>
      <c r="H46" s="26"/>
      <c r="I46" s="26"/>
      <c r="J46" s="26"/>
      <c r="K46" s="26"/>
      <c r="L46" s="26"/>
      <c r="M46" s="26"/>
      <c r="N46" s="57">
        <v>5.08</v>
      </c>
      <c r="O46" s="26"/>
      <c r="P46" s="26">
        <f t="shared" si="15"/>
        <v>8001.9800000000005</v>
      </c>
      <c r="Q46" s="26">
        <v>0</v>
      </c>
      <c r="R46" s="26"/>
      <c r="S46" s="26">
        <v>887.27</v>
      </c>
      <c r="T46" s="26"/>
      <c r="U46" s="26">
        <v>0.1</v>
      </c>
      <c r="V46" s="61">
        <f t="shared" si="10"/>
        <v>920.81</v>
      </c>
      <c r="W46" s="31"/>
      <c r="X46" s="26">
        <f>SUM(S46:V46)+G46</f>
        <v>3562.18</v>
      </c>
      <c r="Y46" s="35">
        <f t="shared" si="11"/>
        <v>4439.8000000000011</v>
      </c>
      <c r="Z46" s="59">
        <v>434.98</v>
      </c>
      <c r="AA46" s="26">
        <f t="shared" si="12"/>
        <v>1641.45</v>
      </c>
      <c r="AB46" s="37">
        <f t="shared" si="13"/>
        <v>160.13999999999999</v>
      </c>
      <c r="AC46" s="60">
        <f t="shared" si="14"/>
        <v>2236.5700000000002</v>
      </c>
    </row>
    <row r="47" spans="1:29" ht="33" x14ac:dyDescent="0.35">
      <c r="A47" s="1"/>
      <c r="B47" s="56" t="s">
        <v>119</v>
      </c>
      <c r="C47" s="46" t="s">
        <v>120</v>
      </c>
      <c r="D47" s="56" t="s">
        <v>121</v>
      </c>
      <c r="E47" s="26">
        <f>8007.06/15*14</f>
        <v>7473.2559999999994</v>
      </c>
      <c r="F47" s="53">
        <v>14</v>
      </c>
      <c r="G47" s="33">
        <v>2838</v>
      </c>
      <c r="H47" s="26"/>
      <c r="I47" s="26"/>
      <c r="J47" s="26"/>
      <c r="K47" s="26"/>
      <c r="L47" s="26"/>
      <c r="M47" s="26"/>
      <c r="N47" s="57">
        <v>1.27</v>
      </c>
      <c r="O47" s="26"/>
      <c r="P47" s="26">
        <f t="shared" si="15"/>
        <v>7471.985999999999</v>
      </c>
      <c r="Q47" s="26">
        <v>0</v>
      </c>
      <c r="R47" s="26"/>
      <c r="S47" s="26">
        <v>779.06</v>
      </c>
      <c r="T47" s="26"/>
      <c r="U47" s="26">
        <v>-0.08</v>
      </c>
      <c r="V47" s="61">
        <v>920.81</v>
      </c>
      <c r="W47" s="31"/>
      <c r="X47" s="26">
        <f>SUM(S47:V47)+G47</f>
        <v>4537.79</v>
      </c>
      <c r="Y47" s="35">
        <f t="shared" si="11"/>
        <v>2934.195999999999</v>
      </c>
      <c r="Z47" s="59">
        <v>434.98</v>
      </c>
      <c r="AA47" s="26">
        <v>1641.45</v>
      </c>
      <c r="AB47" s="37">
        <v>160.13999999999999</v>
      </c>
      <c r="AC47" s="60">
        <f t="shared" si="14"/>
        <v>2236.5700000000002</v>
      </c>
    </row>
    <row r="48" spans="1:29" ht="21" x14ac:dyDescent="0.35">
      <c r="A48" s="1"/>
      <c r="B48" s="56" t="s">
        <v>122</v>
      </c>
      <c r="C48" s="46" t="s">
        <v>123</v>
      </c>
      <c r="D48" s="56" t="s">
        <v>121</v>
      </c>
      <c r="E48" s="26">
        <v>8007.06</v>
      </c>
      <c r="F48" s="53">
        <v>15</v>
      </c>
      <c r="G48" s="31"/>
      <c r="H48" s="26"/>
      <c r="I48" s="33">
        <v>3996.62</v>
      </c>
      <c r="J48" s="26"/>
      <c r="K48" s="26"/>
      <c r="L48" s="26"/>
      <c r="M48" s="26"/>
      <c r="N48" s="57"/>
      <c r="O48" s="26"/>
      <c r="P48" s="26">
        <f t="shared" si="15"/>
        <v>8007.06</v>
      </c>
      <c r="Q48" s="26">
        <v>0</v>
      </c>
      <c r="R48" s="26"/>
      <c r="S48" s="26">
        <v>887.27</v>
      </c>
      <c r="T48" s="26"/>
      <c r="U48" s="26">
        <v>0.16</v>
      </c>
      <c r="V48" s="61">
        <f t="shared" si="10"/>
        <v>920.81</v>
      </c>
      <c r="W48" s="31"/>
      <c r="X48" s="26">
        <f>SUM(S48:V48)+G48+I48</f>
        <v>5804.86</v>
      </c>
      <c r="Y48" s="35">
        <f t="shared" si="11"/>
        <v>2202.2000000000007</v>
      </c>
      <c r="Z48" s="59">
        <v>434.98</v>
      </c>
      <c r="AA48" s="26">
        <f t="shared" si="12"/>
        <v>1641.45</v>
      </c>
      <c r="AB48" s="37">
        <f t="shared" si="13"/>
        <v>160.13999999999999</v>
      </c>
      <c r="AC48" s="60">
        <f t="shared" si="14"/>
        <v>2236.5700000000002</v>
      </c>
    </row>
    <row r="49" spans="1:29" ht="21" x14ac:dyDescent="0.35">
      <c r="A49" s="1"/>
      <c r="B49" s="56" t="s">
        <v>124</v>
      </c>
      <c r="C49" s="46" t="s">
        <v>125</v>
      </c>
      <c r="D49" s="56" t="s">
        <v>121</v>
      </c>
      <c r="E49" s="26">
        <v>8007.06</v>
      </c>
      <c r="F49" s="53">
        <v>15</v>
      </c>
      <c r="G49" s="31"/>
      <c r="H49" s="26"/>
      <c r="I49" s="26"/>
      <c r="J49" s="26"/>
      <c r="K49" s="26"/>
      <c r="L49" s="26"/>
      <c r="M49" s="26"/>
      <c r="N49" s="57"/>
      <c r="O49" s="26"/>
      <c r="P49" s="26">
        <f t="shared" si="15"/>
        <v>8007.06</v>
      </c>
      <c r="Q49" s="26">
        <v>0</v>
      </c>
      <c r="R49" s="26"/>
      <c r="S49" s="26">
        <v>887.27</v>
      </c>
      <c r="T49" s="26"/>
      <c r="U49" s="26">
        <v>-0.02</v>
      </c>
      <c r="V49" s="61">
        <f t="shared" si="10"/>
        <v>920.81</v>
      </c>
      <c r="W49" s="31"/>
      <c r="X49" s="26">
        <f>SUM(S49:V49)+G49</f>
        <v>1808.06</v>
      </c>
      <c r="Y49" s="35">
        <f t="shared" si="11"/>
        <v>6199</v>
      </c>
      <c r="Z49" s="59">
        <v>434.98</v>
      </c>
      <c r="AA49" s="26">
        <f t="shared" si="12"/>
        <v>1641.45</v>
      </c>
      <c r="AB49" s="37">
        <f t="shared" si="13"/>
        <v>160.13999999999999</v>
      </c>
      <c r="AC49" s="60">
        <f t="shared" si="14"/>
        <v>2236.5700000000002</v>
      </c>
    </row>
    <row r="50" spans="1:29" ht="33" x14ac:dyDescent="0.35">
      <c r="A50" s="1"/>
      <c r="B50" s="56" t="s">
        <v>126</v>
      </c>
      <c r="C50" s="46" t="s">
        <v>127</v>
      </c>
      <c r="D50" s="56" t="s">
        <v>121</v>
      </c>
      <c r="E50" s="26">
        <v>8007.06</v>
      </c>
      <c r="F50" s="53">
        <v>15</v>
      </c>
      <c r="G50" s="26"/>
      <c r="H50" s="26"/>
      <c r="I50" s="33">
        <v>2600.7800000000002</v>
      </c>
      <c r="J50" s="26"/>
      <c r="K50" s="26"/>
      <c r="L50" s="26"/>
      <c r="M50" s="26"/>
      <c r="N50" s="57"/>
      <c r="O50" s="26"/>
      <c r="P50" s="26">
        <f t="shared" si="15"/>
        <v>8007.06</v>
      </c>
      <c r="Q50" s="26">
        <v>0</v>
      </c>
      <c r="R50" s="26"/>
      <c r="S50" s="26">
        <v>887.27</v>
      </c>
      <c r="T50" s="26"/>
      <c r="U50" s="26">
        <v>0.2</v>
      </c>
      <c r="V50" s="61">
        <f t="shared" si="10"/>
        <v>920.81</v>
      </c>
      <c r="W50" s="31"/>
      <c r="X50" s="26">
        <f>SUM(S50:V50)+G50+I50</f>
        <v>4409.0600000000004</v>
      </c>
      <c r="Y50" s="64">
        <f t="shared" si="11"/>
        <v>3598</v>
      </c>
      <c r="Z50" s="59">
        <v>434.98</v>
      </c>
      <c r="AA50" s="26">
        <f t="shared" si="12"/>
        <v>1641.45</v>
      </c>
      <c r="AB50" s="37">
        <f t="shared" si="13"/>
        <v>160.13999999999999</v>
      </c>
      <c r="AC50" s="60">
        <f t="shared" si="14"/>
        <v>2236.5700000000002</v>
      </c>
    </row>
    <row r="51" spans="1:29" ht="33" x14ac:dyDescent="0.35">
      <c r="A51" s="1"/>
      <c r="B51" s="56" t="s">
        <v>128</v>
      </c>
      <c r="C51" s="46" t="s">
        <v>129</v>
      </c>
      <c r="D51" s="56" t="s">
        <v>130</v>
      </c>
      <c r="E51" s="26">
        <v>5169.53</v>
      </c>
      <c r="F51" s="53">
        <v>15</v>
      </c>
      <c r="G51" s="26"/>
      <c r="H51" s="26"/>
      <c r="I51" s="26"/>
      <c r="J51" s="26"/>
      <c r="K51" s="26"/>
      <c r="L51" s="26"/>
      <c r="M51" s="26"/>
      <c r="N51" s="57">
        <v>4.0999999999999996</v>
      </c>
      <c r="O51" s="26"/>
      <c r="P51" s="26">
        <f t="shared" si="15"/>
        <v>5165.4299999999994</v>
      </c>
      <c r="Q51" s="26"/>
      <c r="R51" s="26"/>
      <c r="S51" s="26">
        <v>405.99</v>
      </c>
      <c r="T51" s="26"/>
      <c r="U51" s="26">
        <v>-0.06</v>
      </c>
      <c r="V51" s="61">
        <f t="shared" si="10"/>
        <v>594.5</v>
      </c>
      <c r="W51" s="31"/>
      <c r="X51" s="26">
        <f>SUM(S51:V51)+G51</f>
        <v>1000.4300000000001</v>
      </c>
      <c r="Y51" s="35">
        <f t="shared" si="11"/>
        <v>4164.9999999999991</v>
      </c>
      <c r="Z51" s="55">
        <v>362.67</v>
      </c>
      <c r="AA51" s="26">
        <f t="shared" si="12"/>
        <v>1059.76</v>
      </c>
      <c r="AB51" s="37">
        <f t="shared" si="13"/>
        <v>103.39</v>
      </c>
      <c r="AC51" s="60">
        <f t="shared" si="14"/>
        <v>1525.8200000000002</v>
      </c>
    </row>
    <row r="52" spans="1:29" ht="35.25" x14ac:dyDescent="0.3">
      <c r="A52" s="1"/>
      <c r="B52" s="25" t="s">
        <v>37</v>
      </c>
      <c r="C52" s="42"/>
      <c r="D52" s="43"/>
      <c r="E52" s="44">
        <f>SUM(E35:E51)</f>
        <v>123076.51799999998</v>
      </c>
      <c r="F52" s="44"/>
      <c r="G52" s="44">
        <f t="shared" ref="G52:V52" si="16">SUM(G35:G51)</f>
        <v>9222.119999999999</v>
      </c>
      <c r="H52" s="44">
        <f t="shared" si="16"/>
        <v>0</v>
      </c>
      <c r="I52" s="44">
        <f t="shared" si="16"/>
        <v>9591.44</v>
      </c>
      <c r="J52" s="44">
        <f t="shared" si="16"/>
        <v>4695.17</v>
      </c>
      <c r="K52" s="44">
        <f t="shared" si="16"/>
        <v>199.13</v>
      </c>
      <c r="L52" s="44">
        <f t="shared" si="16"/>
        <v>1375.93</v>
      </c>
      <c r="M52" s="44">
        <f t="shared" si="16"/>
        <v>37.35</v>
      </c>
      <c r="N52" s="44">
        <f t="shared" si="16"/>
        <v>29.61</v>
      </c>
      <c r="O52" s="44">
        <f t="shared" si="16"/>
        <v>0</v>
      </c>
      <c r="P52" s="44">
        <f t="shared" si="16"/>
        <v>123046.90799999998</v>
      </c>
      <c r="Q52" s="44">
        <f t="shared" si="16"/>
        <v>0</v>
      </c>
      <c r="R52" s="44">
        <f t="shared" si="16"/>
        <v>0</v>
      </c>
      <c r="S52" s="44">
        <f t="shared" si="16"/>
        <v>13275.37</v>
      </c>
      <c r="T52" s="44">
        <f t="shared" si="16"/>
        <v>0</v>
      </c>
      <c r="U52" s="44">
        <f t="shared" si="16"/>
        <v>0.27</v>
      </c>
      <c r="V52" s="44">
        <f t="shared" si="16"/>
        <v>14337.929999999995</v>
      </c>
      <c r="W52" s="44"/>
      <c r="X52" s="44">
        <f t="shared" ref="X52:AC52" si="17">SUM(X35:X51)</f>
        <v>52734.709999999992</v>
      </c>
      <c r="Y52" s="44">
        <f t="shared" si="17"/>
        <v>70312.198000000004</v>
      </c>
      <c r="Z52" s="44">
        <f t="shared" si="17"/>
        <v>6878.9999999999982</v>
      </c>
      <c r="AA52" s="44">
        <f t="shared" si="17"/>
        <v>25558.990000000005</v>
      </c>
      <c r="AB52" s="44">
        <f t="shared" si="17"/>
        <v>2493.559999999999</v>
      </c>
      <c r="AC52" s="44">
        <f t="shared" si="17"/>
        <v>34931.550000000003</v>
      </c>
    </row>
    <row r="53" spans="1:29" ht="18.75" x14ac:dyDescent="0.3">
      <c r="A53" s="1"/>
      <c r="B53" s="45"/>
      <c r="C53" s="46"/>
      <c r="D53" s="4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7"/>
      <c r="Z53" s="28"/>
      <c r="AA53" s="28"/>
      <c r="AB53" s="28"/>
      <c r="AC53" s="28"/>
    </row>
    <row r="54" spans="1:29" ht="24" x14ac:dyDescent="0.3">
      <c r="A54" s="1"/>
      <c r="B54" s="25" t="s">
        <v>131</v>
      </c>
      <c r="C54" s="42" t="s">
        <v>132</v>
      </c>
      <c r="D54" s="4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7"/>
      <c r="Z54" s="28"/>
      <c r="AA54" s="28"/>
      <c r="AB54" s="28"/>
      <c r="AC54" s="28"/>
    </row>
    <row r="55" spans="1:29" ht="31.5" x14ac:dyDescent="0.35">
      <c r="A55" s="15"/>
      <c r="B55" s="39" t="s">
        <v>133</v>
      </c>
      <c r="C55" s="30" t="s">
        <v>134</v>
      </c>
      <c r="D55" s="29" t="s">
        <v>135</v>
      </c>
      <c r="E55" s="26">
        <v>8214.2800000000007</v>
      </c>
      <c r="F55" s="32">
        <v>15</v>
      </c>
      <c r="G55" s="65"/>
      <c r="H55" s="31"/>
      <c r="I55" s="31"/>
      <c r="J55" s="31"/>
      <c r="K55" s="31"/>
      <c r="L55" s="31"/>
      <c r="M55" s="31"/>
      <c r="N55" s="40"/>
      <c r="O55" s="31"/>
      <c r="P55" s="31">
        <f t="shared" ref="P55:P60" si="18">E55+-N55</f>
        <v>8214.2800000000007</v>
      </c>
      <c r="Q55" s="31"/>
      <c r="R55" s="31"/>
      <c r="S55" s="31">
        <v>931.55</v>
      </c>
      <c r="T55" s="31"/>
      <c r="U55" s="31">
        <v>-7.0000000000000007E-2</v>
      </c>
      <c r="V55" s="34">
        <v>0</v>
      </c>
      <c r="W55" s="31"/>
      <c r="X55" s="31">
        <f>SUM(S55:V55)+G55</f>
        <v>931.4799999999999</v>
      </c>
      <c r="Y55" s="51">
        <f t="shared" ref="Y55:Y60" si="19">P55-X55</f>
        <v>7282.8000000000011</v>
      </c>
      <c r="Z55" s="52">
        <v>440.27</v>
      </c>
      <c r="AA55" s="26">
        <v>0</v>
      </c>
      <c r="AB55" s="37">
        <v>0</v>
      </c>
      <c r="AC55" s="38">
        <f t="shared" ref="AC55:AC60" si="20">SUM(Z55:AB55)</f>
        <v>440.27</v>
      </c>
    </row>
    <row r="56" spans="1:29" ht="33" x14ac:dyDescent="0.35">
      <c r="A56" s="1"/>
      <c r="B56" s="45" t="s">
        <v>136</v>
      </c>
      <c r="C56" s="46" t="s">
        <v>137</v>
      </c>
      <c r="D56" s="45" t="s">
        <v>91</v>
      </c>
      <c r="E56" s="26">
        <v>8007.06</v>
      </c>
      <c r="F56" s="53">
        <v>15</v>
      </c>
      <c r="G56" s="33">
        <v>1813.36</v>
      </c>
      <c r="H56" s="26"/>
      <c r="I56" s="26"/>
      <c r="J56" s="26"/>
      <c r="K56" s="26"/>
      <c r="L56" s="26"/>
      <c r="M56" s="26"/>
      <c r="N56" s="57"/>
      <c r="O56" s="26"/>
      <c r="P56" s="31">
        <f t="shared" si="18"/>
        <v>8007.06</v>
      </c>
      <c r="Q56" s="26"/>
      <c r="R56" s="26"/>
      <c r="S56" s="26">
        <v>887.27</v>
      </c>
      <c r="T56" s="26"/>
      <c r="U56" s="26">
        <v>0.02</v>
      </c>
      <c r="V56" s="34">
        <f>ROUND(E56*0.115,2)</f>
        <v>920.81</v>
      </c>
      <c r="W56" s="31"/>
      <c r="X56" s="31">
        <f>SUM(S56:V56)+G56</f>
        <v>3621.46</v>
      </c>
      <c r="Y56" s="35">
        <f t="shared" si="19"/>
        <v>4385.6000000000004</v>
      </c>
      <c r="Z56" s="59">
        <v>434.98</v>
      </c>
      <c r="AA56" s="26">
        <f>ROUND(+E56*17.5%,2)+ROUND(E56*3%,2)</f>
        <v>1641.45</v>
      </c>
      <c r="AB56" s="37">
        <f>ROUND(+E56*2%,2)</f>
        <v>160.13999999999999</v>
      </c>
      <c r="AC56" s="38">
        <f t="shared" si="20"/>
        <v>2236.5700000000002</v>
      </c>
    </row>
    <row r="57" spans="1:29" ht="21" x14ac:dyDescent="0.35">
      <c r="A57" s="1"/>
      <c r="B57" s="48" t="s">
        <v>138</v>
      </c>
      <c r="C57" s="46" t="s">
        <v>139</v>
      </c>
      <c r="D57" s="45" t="s">
        <v>121</v>
      </c>
      <c r="E57" s="26">
        <v>7738.82</v>
      </c>
      <c r="F57" s="53">
        <v>15</v>
      </c>
      <c r="G57" s="26"/>
      <c r="H57" s="26"/>
      <c r="I57" s="26"/>
      <c r="J57" s="26"/>
      <c r="K57" s="26"/>
      <c r="L57" s="26"/>
      <c r="M57" s="26"/>
      <c r="N57" s="57"/>
      <c r="O57" s="26"/>
      <c r="P57" s="31">
        <f t="shared" si="18"/>
        <v>7738.82</v>
      </c>
      <c r="Q57" s="26"/>
      <c r="R57" s="26"/>
      <c r="S57" s="26">
        <v>829.98</v>
      </c>
      <c r="T57" s="26"/>
      <c r="U57" s="26">
        <v>0.08</v>
      </c>
      <c r="V57" s="34">
        <f>ROUND(E57*0.115,2)</f>
        <v>889.96</v>
      </c>
      <c r="W57" s="31"/>
      <c r="X57" s="31">
        <f>SUM(S57:V57)+G57</f>
        <v>1720.02</v>
      </c>
      <c r="Y57" s="35">
        <f t="shared" si="19"/>
        <v>6018.7999999999993</v>
      </c>
      <c r="Z57" s="59">
        <v>428.15</v>
      </c>
      <c r="AA57" s="26">
        <f>ROUND(+E57*17.5%,2)+ROUND(E57*3%,2)</f>
        <v>1586.45</v>
      </c>
      <c r="AB57" s="37">
        <f>ROUND(+E57*2%,2)</f>
        <v>154.78</v>
      </c>
      <c r="AC57" s="38">
        <f t="shared" si="20"/>
        <v>2169.38</v>
      </c>
    </row>
    <row r="58" spans="1:29" ht="61.5" x14ac:dyDescent="0.35">
      <c r="A58" s="1" t="s">
        <v>140</v>
      </c>
      <c r="B58" s="56" t="s">
        <v>141</v>
      </c>
      <c r="C58" s="46" t="s">
        <v>142</v>
      </c>
      <c r="D58" s="56" t="s">
        <v>143</v>
      </c>
      <c r="E58" s="26">
        <v>7774.4</v>
      </c>
      <c r="F58" s="53">
        <v>15</v>
      </c>
      <c r="G58" s="33">
        <v>414.58</v>
      </c>
      <c r="H58" s="26"/>
      <c r="I58" s="26"/>
      <c r="J58" s="26"/>
      <c r="K58" s="26"/>
      <c r="L58" s="26"/>
      <c r="M58" s="26"/>
      <c r="N58" s="57">
        <v>1.23</v>
      </c>
      <c r="O58" s="26"/>
      <c r="P58" s="31">
        <f t="shared" si="18"/>
        <v>7773.17</v>
      </c>
      <c r="Q58" s="26"/>
      <c r="R58" s="26"/>
      <c r="S58" s="26">
        <v>837.58</v>
      </c>
      <c r="T58" s="26"/>
      <c r="U58" s="26">
        <v>-0.05</v>
      </c>
      <c r="V58" s="34">
        <f>ROUND(E58*0.115,2)</f>
        <v>894.06</v>
      </c>
      <c r="W58" s="31"/>
      <c r="X58" s="31">
        <f>SUM(S58:V58)+G58</f>
        <v>2146.17</v>
      </c>
      <c r="Y58" s="35">
        <f t="shared" si="19"/>
        <v>5627</v>
      </c>
      <c r="Z58" s="59">
        <v>429.05</v>
      </c>
      <c r="AA58" s="26">
        <f>ROUND(+E58*17.5%,2)+ROUND(E58*3%,2)</f>
        <v>1593.75</v>
      </c>
      <c r="AB58" s="37">
        <f>ROUND(+E58*2%,2)</f>
        <v>155.49</v>
      </c>
      <c r="AC58" s="38">
        <f t="shared" si="20"/>
        <v>2178.29</v>
      </c>
    </row>
    <row r="59" spans="1:29" ht="61.5" x14ac:dyDescent="0.35">
      <c r="A59" s="1"/>
      <c r="B59" s="56" t="s">
        <v>144</v>
      </c>
      <c r="C59" s="46" t="s">
        <v>145</v>
      </c>
      <c r="D59" s="56" t="s">
        <v>143</v>
      </c>
      <c r="E59" s="26">
        <v>7774.4</v>
      </c>
      <c r="F59" s="53">
        <v>15</v>
      </c>
      <c r="G59" s="26"/>
      <c r="H59" s="26"/>
      <c r="I59" s="26"/>
      <c r="J59" s="26"/>
      <c r="K59" s="26"/>
      <c r="L59" s="26"/>
      <c r="M59" s="26"/>
      <c r="N59" s="57">
        <v>13.57</v>
      </c>
      <c r="O59" s="26"/>
      <c r="P59" s="31">
        <f t="shared" si="18"/>
        <v>7760.83</v>
      </c>
      <c r="Q59" s="26"/>
      <c r="R59" s="26"/>
      <c r="S59" s="26">
        <v>837.58</v>
      </c>
      <c r="T59" s="26"/>
      <c r="U59" s="26">
        <v>-0.01</v>
      </c>
      <c r="V59" s="34">
        <f>ROUND(E59*0.115,2)</f>
        <v>894.06</v>
      </c>
      <c r="W59" s="31"/>
      <c r="X59" s="31">
        <f>SUM(S59:V59)+G59</f>
        <v>1731.63</v>
      </c>
      <c r="Y59" s="35">
        <f t="shared" si="19"/>
        <v>6029.2</v>
      </c>
      <c r="Z59" s="59">
        <v>429.05</v>
      </c>
      <c r="AA59" s="26">
        <f>ROUND(+E59*17.5%,2)+ROUND(E59*3%,2)</f>
        <v>1593.75</v>
      </c>
      <c r="AB59" s="37">
        <f>ROUND(+E59*2%,2)</f>
        <v>155.49</v>
      </c>
      <c r="AC59" s="38">
        <f t="shared" si="20"/>
        <v>2178.29</v>
      </c>
    </row>
    <row r="60" spans="1:29" ht="61.5" x14ac:dyDescent="0.35">
      <c r="A60" s="1"/>
      <c r="B60" s="56" t="s">
        <v>146</v>
      </c>
      <c r="C60" s="46" t="s">
        <v>147</v>
      </c>
      <c r="D60" s="56" t="s">
        <v>143</v>
      </c>
      <c r="E60" s="26">
        <v>7774.4</v>
      </c>
      <c r="F60" s="53">
        <v>15</v>
      </c>
      <c r="G60" s="33">
        <v>3887</v>
      </c>
      <c r="H60" s="26"/>
      <c r="I60" s="26"/>
      <c r="J60" s="26"/>
      <c r="K60" s="26"/>
      <c r="L60" s="26"/>
      <c r="M60" s="26"/>
      <c r="N60" s="57"/>
      <c r="O60" s="26"/>
      <c r="P60" s="31">
        <f t="shared" si="18"/>
        <v>7774.4</v>
      </c>
      <c r="Q60" s="26"/>
      <c r="R60" s="26"/>
      <c r="S60" s="26">
        <v>837.58</v>
      </c>
      <c r="T60" s="26"/>
      <c r="U60" s="26">
        <v>0.16</v>
      </c>
      <c r="V60" s="34">
        <f>ROUND(E60*0.115,2)</f>
        <v>894.06</v>
      </c>
      <c r="W60" s="31">
        <v>200</v>
      </c>
      <c r="X60" s="31">
        <f>SUM(S60:W60)+G60</f>
        <v>5818.8</v>
      </c>
      <c r="Y60" s="35">
        <f t="shared" si="19"/>
        <v>1955.5999999999995</v>
      </c>
      <c r="Z60" s="59">
        <v>429.05</v>
      </c>
      <c r="AA60" s="26">
        <f>ROUND(+E60*17.5%,2)+ROUND(E60*3%,2)</f>
        <v>1593.75</v>
      </c>
      <c r="AB60" s="37">
        <f>ROUND(+E60*2%,2)</f>
        <v>155.49</v>
      </c>
      <c r="AC60" s="38">
        <f t="shared" si="20"/>
        <v>2178.29</v>
      </c>
    </row>
    <row r="61" spans="1:29" ht="35.25" x14ac:dyDescent="0.3">
      <c r="A61" s="1"/>
      <c r="B61" s="25" t="s">
        <v>37</v>
      </c>
      <c r="C61" s="42"/>
      <c r="D61" s="43"/>
      <c r="E61" s="44">
        <f>SUM(E55:E60)</f>
        <v>47283.360000000001</v>
      </c>
      <c r="F61" s="44"/>
      <c r="G61" s="44">
        <f>SUM(G55:G60)</f>
        <v>6114.9400000000005</v>
      </c>
      <c r="H61" s="44">
        <f>SUM(H55:H60)</f>
        <v>0</v>
      </c>
      <c r="I61" s="44"/>
      <c r="J61" s="44"/>
      <c r="K61" s="44"/>
      <c r="L61" s="44"/>
      <c r="M61" s="44"/>
      <c r="N61" s="44">
        <f>SUM(N55:N60)</f>
        <v>14.8</v>
      </c>
      <c r="O61" s="44">
        <f>SUM(O55:O60)</f>
        <v>0</v>
      </c>
      <c r="P61" s="44">
        <f>SUM(P55:P60)</f>
        <v>47268.560000000005</v>
      </c>
      <c r="Q61" s="44">
        <f t="shared" ref="Q61:AC61" si="21">SUM(Q55:Q60)</f>
        <v>0</v>
      </c>
      <c r="R61" s="44">
        <f t="shared" si="21"/>
        <v>0</v>
      </c>
      <c r="S61" s="44">
        <f t="shared" si="21"/>
        <v>5161.54</v>
      </c>
      <c r="T61" s="44"/>
      <c r="U61" s="44">
        <f t="shared" si="21"/>
        <v>0.13</v>
      </c>
      <c r="V61" s="44">
        <f t="shared" si="21"/>
        <v>4492.95</v>
      </c>
      <c r="W61" s="44">
        <f t="shared" si="21"/>
        <v>200</v>
      </c>
      <c r="X61" s="44">
        <f t="shared" si="21"/>
        <v>15969.559999999998</v>
      </c>
      <c r="Y61" s="44">
        <f>SUM(Y55:Y60)</f>
        <v>31299</v>
      </c>
      <c r="Z61" s="44">
        <f t="shared" si="21"/>
        <v>2590.5500000000002</v>
      </c>
      <c r="AA61" s="44">
        <f t="shared" si="21"/>
        <v>8009.15</v>
      </c>
      <c r="AB61" s="44">
        <f t="shared" si="21"/>
        <v>781.39</v>
      </c>
      <c r="AC61" s="44">
        <f t="shared" si="21"/>
        <v>11381.09</v>
      </c>
    </row>
    <row r="62" spans="1:29" ht="18.75" x14ac:dyDescent="0.3">
      <c r="A62" s="1"/>
      <c r="B62" s="25"/>
      <c r="C62" s="46"/>
      <c r="D62" s="4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8"/>
      <c r="AA62" s="68"/>
      <c r="AB62" s="68"/>
      <c r="AC62" s="68"/>
    </row>
    <row r="63" spans="1:29" ht="32.25" x14ac:dyDescent="0.3">
      <c r="A63" s="1"/>
      <c r="B63" s="25" t="s">
        <v>148</v>
      </c>
      <c r="C63" s="42" t="s">
        <v>149</v>
      </c>
      <c r="D63" s="4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7"/>
      <c r="Z63" s="28"/>
      <c r="AA63" s="28"/>
      <c r="AB63" s="28"/>
      <c r="AC63" s="28"/>
    </row>
    <row r="64" spans="1:29" ht="33" x14ac:dyDescent="0.35">
      <c r="A64" s="15"/>
      <c r="B64" s="39" t="s">
        <v>150</v>
      </c>
      <c r="C64" s="30" t="s">
        <v>151</v>
      </c>
      <c r="D64" s="39" t="s">
        <v>152</v>
      </c>
      <c r="E64" s="31">
        <v>4342.5</v>
      </c>
      <c r="F64" s="32">
        <v>15</v>
      </c>
      <c r="G64" s="65"/>
      <c r="H64" s="31"/>
      <c r="I64" s="31"/>
      <c r="J64" s="31"/>
      <c r="K64" s="31"/>
      <c r="L64" s="31"/>
      <c r="M64" s="31"/>
      <c r="N64" s="40">
        <v>4.83</v>
      </c>
      <c r="O64" s="31"/>
      <c r="P64" s="31">
        <f>E64+-N64</f>
        <v>4337.67</v>
      </c>
      <c r="Q64" s="31"/>
      <c r="R64" s="31"/>
      <c r="S64" s="26">
        <v>316</v>
      </c>
      <c r="T64" s="26"/>
      <c r="U64" s="26">
        <v>-0.13</v>
      </c>
      <c r="V64" s="34"/>
      <c r="W64" s="31"/>
      <c r="X64" s="31">
        <f>SUM(S64:V64)+G64</f>
        <v>315.87</v>
      </c>
      <c r="Y64" s="35">
        <f>P64-X64</f>
        <v>4021.8</v>
      </c>
      <c r="Z64" s="52">
        <v>341.59</v>
      </c>
      <c r="AA64" s="26"/>
      <c r="AB64" s="37"/>
      <c r="AC64" s="38">
        <f>SUM(Z64:AB64)</f>
        <v>341.59</v>
      </c>
    </row>
    <row r="65" spans="1:29" ht="33" x14ac:dyDescent="0.35">
      <c r="A65" s="1"/>
      <c r="B65" s="39" t="s">
        <v>153</v>
      </c>
      <c r="C65" s="30" t="s">
        <v>154</v>
      </c>
      <c r="D65" s="39" t="s">
        <v>152</v>
      </c>
      <c r="E65" s="31">
        <v>4342.5</v>
      </c>
      <c r="F65" s="53">
        <v>15</v>
      </c>
      <c r="G65" s="31"/>
      <c r="H65" s="26"/>
      <c r="I65" s="26"/>
      <c r="J65" s="26"/>
      <c r="K65" s="26"/>
      <c r="L65" s="26"/>
      <c r="M65" s="26"/>
      <c r="N65" s="57"/>
      <c r="O65" s="26"/>
      <c r="P65" s="31">
        <f>E65+-N65</f>
        <v>4342.5</v>
      </c>
      <c r="Q65" s="26"/>
      <c r="R65" s="26"/>
      <c r="S65" s="26">
        <v>316</v>
      </c>
      <c r="T65" s="26"/>
      <c r="U65" s="26">
        <v>0.1</v>
      </c>
      <c r="V65" s="34"/>
      <c r="W65" s="31"/>
      <c r="X65" s="31">
        <f>SUM(S65:V65)+G65</f>
        <v>316.10000000000002</v>
      </c>
      <c r="Y65" s="35">
        <f>P65-X65</f>
        <v>4026.4</v>
      </c>
      <c r="Z65" s="52">
        <v>341.59</v>
      </c>
      <c r="AA65" s="26"/>
      <c r="AB65" s="37"/>
      <c r="AC65" s="38">
        <f>SUM(Z65:AB65)</f>
        <v>341.59</v>
      </c>
    </row>
    <row r="66" spans="1:29" ht="33" x14ac:dyDescent="0.35">
      <c r="A66" s="1"/>
      <c r="B66" s="39" t="s">
        <v>155</v>
      </c>
      <c r="C66" s="46" t="s">
        <v>156</v>
      </c>
      <c r="D66" s="39" t="s">
        <v>152</v>
      </c>
      <c r="E66" s="31">
        <v>4342.5</v>
      </c>
      <c r="F66" s="53">
        <v>15</v>
      </c>
      <c r="G66" s="26"/>
      <c r="H66" s="26"/>
      <c r="I66" s="26"/>
      <c r="J66" s="26"/>
      <c r="K66" s="26"/>
      <c r="L66" s="26"/>
      <c r="M66" s="26"/>
      <c r="N66" s="57"/>
      <c r="O66" s="26"/>
      <c r="P66" s="31">
        <f>E66+-N66</f>
        <v>4342.5</v>
      </c>
      <c r="Q66" s="26"/>
      <c r="R66" s="26"/>
      <c r="S66" s="26">
        <v>316</v>
      </c>
      <c r="T66" s="26"/>
      <c r="U66" s="26">
        <v>0.1</v>
      </c>
      <c r="V66" s="34"/>
      <c r="W66" s="31"/>
      <c r="X66" s="31">
        <f>SUM(S66:V66)+G66</f>
        <v>316.10000000000002</v>
      </c>
      <c r="Y66" s="35">
        <f>P66-X66</f>
        <v>4026.4</v>
      </c>
      <c r="Z66" s="52">
        <v>341.59</v>
      </c>
      <c r="AA66" s="26"/>
      <c r="AB66" s="37"/>
      <c r="AC66" s="38">
        <f>SUM(Z66:AB66)</f>
        <v>341.59</v>
      </c>
    </row>
    <row r="67" spans="1:29" ht="31.5" x14ac:dyDescent="0.35">
      <c r="A67" s="1" t="s">
        <v>140</v>
      </c>
      <c r="B67" s="39" t="s">
        <v>157</v>
      </c>
      <c r="C67" s="46" t="s">
        <v>158</v>
      </c>
      <c r="D67" s="39" t="s">
        <v>152</v>
      </c>
      <c r="E67" s="31">
        <v>4342.5</v>
      </c>
      <c r="F67" s="53">
        <v>15</v>
      </c>
      <c r="G67" s="31"/>
      <c r="H67" s="26"/>
      <c r="I67" s="26"/>
      <c r="J67" s="26"/>
      <c r="K67" s="26"/>
      <c r="L67" s="26"/>
      <c r="M67" s="26"/>
      <c r="N67" s="57"/>
      <c r="O67" s="26"/>
      <c r="P67" s="31">
        <f>E67+-N67</f>
        <v>4342.5</v>
      </c>
      <c r="Q67" s="26"/>
      <c r="R67" s="26"/>
      <c r="S67" s="26">
        <v>316</v>
      </c>
      <c r="T67" s="26"/>
      <c r="U67" s="26">
        <v>0.1</v>
      </c>
      <c r="V67" s="34"/>
      <c r="W67" s="31"/>
      <c r="X67" s="31">
        <f>SUM(S67:V67)+G67</f>
        <v>316.10000000000002</v>
      </c>
      <c r="Y67" s="35">
        <f>P67-X67</f>
        <v>4026.4</v>
      </c>
      <c r="Z67" s="52">
        <v>341.59</v>
      </c>
      <c r="AA67" s="26"/>
      <c r="AB67" s="37"/>
      <c r="AC67" s="38">
        <f>SUM(Z67:AB67)</f>
        <v>341.59</v>
      </c>
    </row>
    <row r="68" spans="1:29" ht="21" x14ac:dyDescent="0.35">
      <c r="A68" s="1"/>
      <c r="B68" s="39" t="s">
        <v>159</v>
      </c>
      <c r="C68" s="46" t="s">
        <v>160</v>
      </c>
      <c r="D68" s="56" t="s">
        <v>59</v>
      </c>
      <c r="E68" s="26">
        <v>3000</v>
      </c>
      <c r="F68" s="53">
        <v>15</v>
      </c>
      <c r="G68" s="26"/>
      <c r="H68" s="26"/>
      <c r="I68" s="26"/>
      <c r="J68" s="26"/>
      <c r="K68" s="26"/>
      <c r="L68" s="26"/>
      <c r="M68" s="26"/>
      <c r="N68" s="57"/>
      <c r="O68" s="26"/>
      <c r="P68" s="31">
        <f>E68+-N68</f>
        <v>3000</v>
      </c>
      <c r="Q68" s="26"/>
      <c r="R68" s="26"/>
      <c r="S68" s="26"/>
      <c r="T68" s="26"/>
      <c r="U68" s="26"/>
      <c r="V68" s="34"/>
      <c r="W68" s="31"/>
      <c r="X68" s="31">
        <f>SUM(S68:V68)+G68</f>
        <v>0</v>
      </c>
      <c r="Y68" s="35">
        <f>P68-X68</f>
        <v>3000</v>
      </c>
      <c r="Z68" s="59">
        <v>322.69</v>
      </c>
      <c r="AA68" s="26"/>
      <c r="AB68" s="37"/>
      <c r="AC68" s="38">
        <f>SUM(Z68:AB68)</f>
        <v>322.69</v>
      </c>
    </row>
    <row r="69" spans="1:29" ht="18.75" x14ac:dyDescent="0.3">
      <c r="A69" s="1"/>
      <c r="B69" s="69" t="s">
        <v>37</v>
      </c>
      <c r="C69" s="70"/>
      <c r="D69" s="71"/>
      <c r="E69" s="44">
        <f>SUM(E64:E68)</f>
        <v>20370</v>
      </c>
      <c r="F69" s="44"/>
      <c r="G69" s="44">
        <f>SUM(G64:G68)</f>
        <v>0</v>
      </c>
      <c r="H69" s="44">
        <f>SUM(H64:H68)</f>
        <v>0</v>
      </c>
      <c r="I69" s="44"/>
      <c r="J69" s="44"/>
      <c r="K69" s="44"/>
      <c r="L69" s="44"/>
      <c r="M69" s="44"/>
      <c r="N69" s="44">
        <f t="shared" ref="N69:AC69" si="22">SUM(N64:N68)</f>
        <v>4.83</v>
      </c>
      <c r="O69" s="44">
        <f t="shared" si="22"/>
        <v>0</v>
      </c>
      <c r="P69" s="44">
        <f t="shared" si="22"/>
        <v>20365.169999999998</v>
      </c>
      <c r="Q69" s="44">
        <f t="shared" si="22"/>
        <v>0</v>
      </c>
      <c r="R69" s="44">
        <f t="shared" si="22"/>
        <v>0</v>
      </c>
      <c r="S69" s="44">
        <f t="shared" si="22"/>
        <v>1264</v>
      </c>
      <c r="T69" s="44"/>
      <c r="U69" s="44">
        <f t="shared" si="22"/>
        <v>0.17</v>
      </c>
      <c r="V69" s="44">
        <f t="shared" si="22"/>
        <v>0</v>
      </c>
      <c r="W69" s="44">
        <f t="shared" si="22"/>
        <v>0</v>
      </c>
      <c r="X69" s="44">
        <f t="shared" si="22"/>
        <v>1264.17</v>
      </c>
      <c r="Y69" s="44">
        <f t="shared" si="22"/>
        <v>19101</v>
      </c>
      <c r="Z69" s="44">
        <f t="shared" si="22"/>
        <v>1689.05</v>
      </c>
      <c r="AA69" s="44">
        <f t="shared" si="22"/>
        <v>0</v>
      </c>
      <c r="AB69" s="44">
        <f t="shared" si="22"/>
        <v>0</v>
      </c>
      <c r="AC69" s="44">
        <f t="shared" si="22"/>
        <v>1689.05</v>
      </c>
    </row>
    <row r="70" spans="1:29" ht="18.75" x14ac:dyDescent="0.3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72"/>
      <c r="Z70" s="28"/>
      <c r="AA70" s="28"/>
      <c r="AB70" s="28"/>
      <c r="AC70" s="28"/>
    </row>
    <row r="71" spans="1:29" ht="18.75" x14ac:dyDescent="0.3">
      <c r="A71" s="1"/>
      <c r="B71" s="28"/>
      <c r="C71" s="73" t="s">
        <v>161</v>
      </c>
      <c r="D71" s="28"/>
      <c r="E71" s="74">
        <f t="shared" ref="E71:AC71" si="23">E9+E25+E32+E52+E61+E69</f>
        <v>337763.88266666664</v>
      </c>
      <c r="F71" s="74">
        <f t="shared" si="23"/>
        <v>0</v>
      </c>
      <c r="G71" s="74">
        <f t="shared" si="23"/>
        <v>33514.269999999997</v>
      </c>
      <c r="H71" s="74" t="e">
        <f t="shared" si="23"/>
        <v>#REF!</v>
      </c>
      <c r="I71" s="74">
        <f t="shared" si="23"/>
        <v>9591.44</v>
      </c>
      <c r="J71" s="74">
        <f t="shared" si="23"/>
        <v>4695.17</v>
      </c>
      <c r="K71" s="74">
        <f t="shared" si="23"/>
        <v>199.13</v>
      </c>
      <c r="L71" s="74">
        <f t="shared" si="23"/>
        <v>1375.93</v>
      </c>
      <c r="M71" s="74">
        <f t="shared" si="23"/>
        <v>37.35</v>
      </c>
      <c r="N71" s="74">
        <f t="shared" si="23"/>
        <v>279.35999999999996</v>
      </c>
      <c r="O71" s="74">
        <f t="shared" si="23"/>
        <v>0</v>
      </c>
      <c r="P71" s="74">
        <f t="shared" si="23"/>
        <v>337484.52266666666</v>
      </c>
      <c r="Q71" s="74">
        <f t="shared" si="23"/>
        <v>0</v>
      </c>
      <c r="R71" s="74">
        <f t="shared" si="23"/>
        <v>0</v>
      </c>
      <c r="S71" s="74">
        <f t="shared" si="23"/>
        <v>37975.32</v>
      </c>
      <c r="T71" s="74">
        <f t="shared" si="23"/>
        <v>-64.33</v>
      </c>
      <c r="U71" s="74">
        <f t="shared" si="23"/>
        <v>0.41000000000000003</v>
      </c>
      <c r="V71" s="74">
        <f t="shared" si="23"/>
        <v>35779.429999999993</v>
      </c>
      <c r="W71" s="74">
        <f t="shared" si="23"/>
        <v>200</v>
      </c>
      <c r="X71" s="74">
        <f t="shared" si="23"/>
        <v>123304.11999999998</v>
      </c>
      <c r="Y71" s="74">
        <f t="shared" si="23"/>
        <v>214180.40266666666</v>
      </c>
      <c r="Z71" s="74">
        <f t="shared" si="23"/>
        <v>19229.369999999995</v>
      </c>
      <c r="AA71" s="74">
        <f t="shared" si="23"/>
        <v>63780.810000000005</v>
      </c>
      <c r="AB71" s="74">
        <f t="shared" si="23"/>
        <v>6222.5199999999995</v>
      </c>
      <c r="AC71" s="74">
        <f t="shared" si="23"/>
        <v>89232.7</v>
      </c>
    </row>
    <row r="72" spans="1:29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  <c r="Z72" s="18"/>
      <c r="AA72" s="18"/>
      <c r="AB72" s="1"/>
      <c r="AC72" s="1"/>
    </row>
    <row r="73" spans="1:29" ht="15.75" hidden="1" x14ac:dyDescent="0.25">
      <c r="A73" s="1"/>
      <c r="B73" s="1"/>
      <c r="C73" t="s">
        <v>162</v>
      </c>
      <c r="D73" s="1"/>
      <c r="E73" s="3">
        <f>E7+E8+E12+E13+E14+E15+E16+E17+E18+5169.53+E21+E22+E23+E24+E28+E29+E30+E31+E36+E37+E38+E39+E40+E41+E42+8007.06+E44+E45+E46+8007.06+E48+E49+E50+E51+E56+E57+E58+E59+E60</f>
        <v>311125.65000000008</v>
      </c>
      <c r="F73" s="3">
        <f>E73*17.5%</f>
        <v>54446.988750000011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"/>
      <c r="Z73" s="1"/>
      <c r="AA73" s="3"/>
      <c r="AB73" s="1"/>
      <c r="AC73" s="1"/>
    </row>
    <row r="74" spans="1:29" ht="15.75" hidden="1" x14ac:dyDescent="0.25">
      <c r="A74" s="1"/>
      <c r="B74" s="1"/>
      <c r="C74" t="s">
        <v>163</v>
      </c>
      <c r="D74" s="1"/>
      <c r="E74" s="3">
        <f>E73</f>
        <v>311125.65000000008</v>
      </c>
      <c r="F74" s="3">
        <f>E74*3%</f>
        <v>9333.7695000000022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5.75" hidden="1" x14ac:dyDescent="0.25">
      <c r="A75" s="1"/>
      <c r="B75" s="1"/>
      <c r="C75" s="1"/>
      <c r="D75" s="1"/>
      <c r="E75" s="1"/>
      <c r="F75" s="3">
        <f>SUM(F73:F74)</f>
        <v>63780.758250000014</v>
      </c>
      <c r="G75" s="3"/>
      <c r="H75" s="1"/>
      <c r="I75" s="1"/>
      <c r="J75" s="1"/>
      <c r="K75" s="1"/>
      <c r="L75" s="1"/>
      <c r="M75" s="1"/>
      <c r="N75" s="17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1"/>
      <c r="AB75" s="1"/>
      <c r="AC75" s="1"/>
    </row>
    <row r="76" spans="1:29" ht="15.75" hidden="1" x14ac:dyDescent="0.25">
      <c r="A76" s="1"/>
      <c r="B76" s="1"/>
      <c r="C76" s="1"/>
      <c r="D76" s="1"/>
      <c r="E76" s="1"/>
      <c r="F76" s="3"/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1"/>
      <c r="AB76" s="1"/>
      <c r="AC76" s="1"/>
    </row>
    <row r="77" spans="1:29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1"/>
      <c r="AB77" s="1"/>
      <c r="AC77" s="1"/>
    </row>
    <row r="78" spans="1:29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1"/>
      <c r="AB80" s="1"/>
      <c r="AC80" s="1"/>
    </row>
    <row r="81" spans="1:29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1"/>
      <c r="AB81" s="1"/>
      <c r="AC81" s="1"/>
    </row>
    <row r="82" spans="1:29" ht="16.5" thickBot="1" x14ac:dyDescent="0.3">
      <c r="A82" s="1"/>
      <c r="B82" s="1"/>
      <c r="C82" s="1"/>
      <c r="D82" s="1"/>
      <c r="E82" s="77"/>
      <c r="F82" s="77"/>
      <c r="G82" s="20"/>
      <c r="H82" s="20"/>
      <c r="I82" s="20"/>
      <c r="J82" s="20"/>
      <c r="K82" s="20"/>
      <c r="L82" s="20"/>
      <c r="M82" s="20"/>
      <c r="N82" s="1"/>
      <c r="O82" s="1"/>
      <c r="P82" s="1"/>
      <c r="Q82" s="1"/>
      <c r="R82" s="1"/>
      <c r="S82" s="1"/>
      <c r="T82" s="1"/>
      <c r="U82" s="1"/>
      <c r="V82" s="78"/>
      <c r="W82" s="78"/>
      <c r="X82" s="78"/>
      <c r="Y82" s="2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79" t="s">
        <v>164</v>
      </c>
      <c r="F83" s="78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80" t="s">
        <v>165</v>
      </c>
      <c r="Z83" s="80"/>
      <c r="AA83" s="20"/>
      <c r="AB83" s="1"/>
      <c r="AC83" s="1"/>
    </row>
    <row r="84" spans="1:29" ht="15.75" x14ac:dyDescent="0.25">
      <c r="A84" s="1"/>
      <c r="B84" s="1"/>
      <c r="C84" s="1"/>
      <c r="D84" s="1"/>
      <c r="E84" s="16" t="s">
        <v>50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 t="s">
        <v>166</v>
      </c>
      <c r="Z84" s="1"/>
      <c r="AA84" s="1"/>
      <c r="AB84" s="1"/>
      <c r="AC84" s="1"/>
    </row>
    <row r="85" spans="1:2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1"/>
      <c r="AA85" s="1"/>
      <c r="AB85" s="1"/>
      <c r="AC85" s="1"/>
    </row>
  </sheetData>
  <mergeCells count="5">
    <mergeCell ref="B4:AC4"/>
    <mergeCell ref="E82:F82"/>
    <mergeCell ref="V82:X82"/>
    <mergeCell ref="E83:F83"/>
    <mergeCell ref="Y83:Z83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</vt:lpstr>
      <vt:lpstr>'1er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2023-09-07T17:32:51Z</cp:lastPrinted>
  <dcterms:created xsi:type="dcterms:W3CDTF">2023-01-12T20:19:21Z</dcterms:created>
  <dcterms:modified xsi:type="dcterms:W3CDTF">2023-09-07T17:33:26Z</dcterms:modified>
</cp:coreProperties>
</file>